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worksheets/sheet16.xml" ContentType="application/vnd.openxmlformats-officedocument.spreadsheetml.worksheet+xml"/>
  <Override PartName="/xl/drawings/drawing4.xml" ContentType="application/vnd.openxmlformats-officedocument.drawing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9200" windowHeight="7550" tabRatio="854" activeTab="1"/>
  </bookViews>
  <sheets>
    <sheet name="info service" sheetId="1" r:id="rId1"/>
    <sheet name="JHospit" sheetId="2" r:id="rId2"/>
    <sheet name="Feuil1" sheetId="3" state="hidden" r:id="rId3"/>
    <sheet name="janvier" sheetId="4" r:id="rId4"/>
    <sheet name="février" sheetId="5" r:id="rId5"/>
    <sheet name="mars" sheetId="6" r:id="rId6"/>
    <sheet name="avril" sheetId="7" r:id="rId7"/>
    <sheet name="mai" sheetId="8" r:id="rId8"/>
    <sheet name="juin" sheetId="9" r:id="rId9"/>
    <sheet name="juillet" sheetId="10" r:id="rId10"/>
    <sheet name="août" sheetId="11" r:id="rId11"/>
    <sheet name="septembre" sheetId="12" r:id="rId12"/>
    <sheet name="octobre" sheetId="13" r:id="rId13"/>
    <sheet name="novembre" sheetId="14" r:id="rId14"/>
    <sheet name="décembre" sheetId="15" r:id="rId15"/>
    <sheet name="Graphique ICSHA3" sheetId="16" r:id="rId16"/>
    <sheet name="Friction" sheetId="17" r:id="rId17"/>
    <sheet name="ICSHA3 annuel" sheetId="18" r:id="rId18"/>
  </sheets>
  <definedNames>
    <definedName name="ANNEE">'info service'!$C$27</definedName>
    <definedName name="friction">'Friction'!$G$12</definedName>
    <definedName name="SERVICE1">'info service'!$B$19</definedName>
    <definedName name="SERVICE2">'info service'!$C$19</definedName>
    <definedName name="SERVICE3">'info service'!$D$19</definedName>
    <definedName name="SERVICE4">'info service'!$E$19</definedName>
    <definedName name="specialite">'Friction'!$A$9:$A$36</definedName>
    <definedName name="_xlnm.Print_Area" localSheetId="10">'août'!$A$1:$H$37</definedName>
    <definedName name="_xlnm.Print_Area" localSheetId="6">'avril'!$A$1:$H$37</definedName>
    <definedName name="_xlnm.Print_Area" localSheetId="14">'décembre'!$A$1:$H$37</definedName>
    <definedName name="_xlnm.Print_Area" localSheetId="4">'février'!$A$1:$H$37</definedName>
    <definedName name="_xlnm.Print_Area" localSheetId="16">'Friction'!$A$1:$H$36</definedName>
    <definedName name="_xlnm.Print_Area" localSheetId="17">'ICSHA3 annuel'!$A$1:$F$31</definedName>
    <definedName name="_xlnm.Print_Area" localSheetId="0">'info service'!$A$1:$E$40</definedName>
    <definedName name="_xlnm.Print_Area" localSheetId="3">'janvier'!$A$1:$I$37</definedName>
    <definedName name="_xlnm.Print_Area" localSheetId="9">'juillet'!$A$1:$H$37</definedName>
    <definedName name="_xlnm.Print_Area" localSheetId="8">'juin'!$A$1:$H$37</definedName>
    <definedName name="_xlnm.Print_Area" localSheetId="7">'mai'!$A$1:$H$37</definedName>
    <definedName name="_xlnm.Print_Area" localSheetId="5">'mars'!$A$1:$H$37</definedName>
    <definedName name="_xlnm.Print_Area" localSheetId="13">'novembre'!$A$1:$H$37</definedName>
    <definedName name="_xlnm.Print_Area" localSheetId="12">'octobre'!$A$1:$H$37</definedName>
    <definedName name="_xlnm.Print_Area" localSheetId="11">'septembre'!$A$1:$H$37</definedName>
  </definedNames>
  <calcPr fullCalcOnLoad="1"/>
</workbook>
</file>

<file path=xl/sharedStrings.xml><?xml version="1.0" encoding="utf-8"?>
<sst xmlns="http://schemas.openxmlformats.org/spreadsheetml/2006/main" count="643" uniqueCount="159">
  <si>
    <t>Objectif Perso annuel</t>
  </si>
  <si>
    <t>dans une unité de soins</t>
  </si>
  <si>
    <t>JANVIER</t>
  </si>
  <si>
    <t>FEVRIER</t>
  </si>
  <si>
    <t>MARS</t>
  </si>
  <si>
    <t>AVRIL</t>
  </si>
  <si>
    <t xml:space="preserve">Nb de flacons présents dans la réserve le jour de la mesure </t>
  </si>
  <si>
    <t>Indicateur de Consommation des Solutions Hydro-Alcooliques</t>
  </si>
  <si>
    <t>Le nom de l'établissement</t>
  </si>
  <si>
    <t>NUMERATEUR</t>
  </si>
  <si>
    <t xml:space="preserve">Période étudiée </t>
  </si>
  <si>
    <t>Date de la mesure (Jour J)</t>
  </si>
  <si>
    <t>Nombre flacons consommés</t>
  </si>
  <si>
    <t>Nombre litres consommés</t>
  </si>
  <si>
    <t>DENOMINATEUR</t>
  </si>
  <si>
    <t>INDICATEUR</t>
  </si>
  <si>
    <t xml:space="preserve">Mois de </t>
  </si>
  <si>
    <t>Année</t>
  </si>
  <si>
    <t>MAI</t>
  </si>
  <si>
    <t>JUIN</t>
  </si>
  <si>
    <t>JUILLET</t>
  </si>
  <si>
    <t>AOUT</t>
  </si>
  <si>
    <t>SEPTEMBRE</t>
  </si>
  <si>
    <t>OCTOBRE</t>
  </si>
  <si>
    <t>NOVEMBRE</t>
  </si>
  <si>
    <t>DECEMBRE</t>
  </si>
  <si>
    <t>Total litres consommés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</si>
  <si>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</si>
  <si>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</si>
  <si>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</si>
  <si>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</si>
  <si>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</si>
  <si>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</si>
  <si>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</si>
  <si>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</si>
  <si>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</si>
  <si>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</si>
  <si>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</si>
  <si>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</si>
  <si>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Total litres</t>
  </si>
  <si>
    <t>Nb litres consommés</t>
  </si>
  <si>
    <t>Objectif personnalisé</t>
  </si>
  <si>
    <t>de l'objectif personnalisé</t>
  </si>
  <si>
    <t>Utilisez le menu déroulant en cliquant sur la case jaune puis le triangle noir</t>
  </si>
  <si>
    <t>par jour</t>
  </si>
  <si>
    <t>par séance</t>
  </si>
  <si>
    <t>par acte</t>
  </si>
  <si>
    <t>par passage</t>
  </si>
  <si>
    <t>ml</t>
  </si>
  <si>
    <t>Le nom du service</t>
  </si>
  <si>
    <t>Nb de flacons au début du mois dans la réserve (n-1)</t>
  </si>
  <si>
    <t>CCLIN Sud-Ouest - CGRIN Guadeloupe</t>
  </si>
  <si>
    <t>Volume du flacon (en millilitres)</t>
  </si>
  <si>
    <t>Nombre</t>
  </si>
  <si>
    <t>de frictions</t>
  </si>
  <si>
    <t>Volume estimé d'une friction:</t>
  </si>
  <si>
    <t>tous soignants confondus</t>
  </si>
  <si>
    <t xml:space="preserve">Nombre de frictions minimum à faire par prise en charge d'un patient, </t>
  </si>
  <si>
    <r>
      <t xml:space="preserve">Chirurgie </t>
    </r>
    <r>
      <rPr>
        <b/>
        <sz val="10"/>
        <rFont val="Arial"/>
        <family val="2"/>
      </rPr>
      <t>HJ</t>
    </r>
  </si>
  <si>
    <r>
      <t xml:space="preserve">Médecine </t>
    </r>
    <r>
      <rPr>
        <b/>
        <sz val="10"/>
        <rFont val="Arial"/>
        <family val="2"/>
      </rPr>
      <t>HJ</t>
    </r>
  </si>
  <si>
    <r>
      <t xml:space="preserve">SSR </t>
    </r>
    <r>
      <rPr>
        <b/>
        <sz val="10"/>
        <rFont val="Arial"/>
        <family val="2"/>
      </rPr>
      <t>HJ</t>
    </r>
  </si>
  <si>
    <r>
      <t>HJ</t>
    </r>
    <r>
      <rPr>
        <sz val="10"/>
        <rFont val="Arial"/>
        <family val="0"/>
      </rPr>
      <t xml:space="preserve"> = Hospitalisation de jour</t>
    </r>
  </si>
  <si>
    <t>format jj/mm/aaaa</t>
  </si>
  <si>
    <r>
      <t xml:space="preserve">Chimiothérapie </t>
    </r>
    <r>
      <rPr>
        <b/>
        <sz val="10"/>
        <rFont val="Arial"/>
        <family val="2"/>
      </rPr>
      <t>HJ</t>
    </r>
  </si>
  <si>
    <r>
      <t>HC</t>
    </r>
    <r>
      <rPr>
        <sz val="10"/>
        <rFont val="Arial"/>
        <family val="0"/>
      </rPr>
      <t xml:space="preserve"> = Hospitalisation complète</t>
    </r>
  </si>
  <si>
    <r>
      <t xml:space="preserve">Chirurgie </t>
    </r>
    <r>
      <rPr>
        <b/>
        <sz val="10"/>
        <rFont val="Arial"/>
        <family val="2"/>
      </rPr>
      <t>HC</t>
    </r>
  </si>
  <si>
    <r>
      <t xml:space="preserve">Médecine </t>
    </r>
    <r>
      <rPr>
        <b/>
        <sz val="10"/>
        <rFont val="Arial"/>
        <family val="2"/>
      </rPr>
      <t>HC</t>
    </r>
  </si>
  <si>
    <r>
      <t xml:space="preserve">Psychiatrie </t>
    </r>
    <r>
      <rPr>
        <b/>
        <sz val="10"/>
        <rFont val="Arial"/>
        <family val="2"/>
      </rPr>
      <t>HC</t>
    </r>
  </si>
  <si>
    <t>HC = Hospitalisation complète</t>
  </si>
  <si>
    <t>HJ = Hospitalisation de jour</t>
  </si>
  <si>
    <t>Médecine HJ</t>
  </si>
  <si>
    <t>par accouchement</t>
  </si>
  <si>
    <t xml:space="preserve">n°1 </t>
  </si>
  <si>
    <t>n°2</t>
  </si>
  <si>
    <t>n°3</t>
  </si>
  <si>
    <t>n°4</t>
  </si>
  <si>
    <t>Chirurgie HJ</t>
  </si>
  <si>
    <t>Chirurgie HC</t>
  </si>
  <si>
    <t>(accouchements)</t>
  </si>
  <si>
    <t>(acte)</t>
  </si>
  <si>
    <t>(séances)</t>
  </si>
  <si>
    <t>(journées d'hospit)</t>
  </si>
  <si>
    <t>(passages)</t>
  </si>
  <si>
    <t>(prise en charge)</t>
  </si>
  <si>
    <t>Unité</t>
  </si>
  <si>
    <t>Chimiothérapie HJ</t>
  </si>
  <si>
    <t>Médecine HC</t>
  </si>
  <si>
    <t>Psychiatrie HC</t>
  </si>
  <si>
    <t>SSR HJ</t>
  </si>
  <si>
    <t>Objectif personnalisé par activité (en litres)</t>
  </si>
  <si>
    <t>Objectif personnalisé global du service (en litres)</t>
  </si>
  <si>
    <t>Activité(s) du service:</t>
  </si>
  <si>
    <t>Activités</t>
  </si>
  <si>
    <t>Nombre de friction par prise en charge</t>
  </si>
  <si>
    <r>
      <t>HC</t>
    </r>
    <r>
      <rPr>
        <sz val="10"/>
        <rFont val="Arial"/>
        <family val="2"/>
      </rPr>
      <t xml:space="preserve"> = Hospitalisation complète</t>
    </r>
  </si>
  <si>
    <r>
      <t>HJ</t>
    </r>
    <r>
      <rPr>
        <sz val="10"/>
        <rFont val="Arial"/>
        <family val="2"/>
      </rPr>
      <t xml:space="preserve"> = Hospitalisation de jour</t>
    </r>
  </si>
  <si>
    <r>
      <t xml:space="preserve">Centre médico-psychologique </t>
    </r>
    <r>
      <rPr>
        <b/>
        <sz val="10"/>
        <rFont val="Arial"/>
        <family val="2"/>
      </rPr>
      <t>HJ</t>
    </r>
  </si>
  <si>
    <r>
      <t xml:space="preserve">EHPAD </t>
    </r>
    <r>
      <rPr>
        <b/>
        <sz val="10"/>
        <rFont val="Arial"/>
        <family val="2"/>
      </rPr>
      <t>HC</t>
    </r>
  </si>
  <si>
    <t>EHPAD HC</t>
  </si>
  <si>
    <r>
      <t xml:space="preserve">Psychiatrie </t>
    </r>
    <r>
      <rPr>
        <b/>
        <sz val="10"/>
        <rFont val="Arial"/>
        <family val="2"/>
      </rPr>
      <t>HJ</t>
    </r>
  </si>
  <si>
    <t>Saisir la spécialité et le nombre de frictions dans les cellules jaunes</t>
  </si>
  <si>
    <t>Centre médico-psychologique HJ</t>
  </si>
  <si>
    <t>Psychiatrie HJ</t>
  </si>
  <si>
    <r>
      <t xml:space="preserve">SSR </t>
    </r>
    <r>
      <rPr>
        <b/>
        <sz val="10"/>
        <rFont val="Arial"/>
        <family val="2"/>
      </rPr>
      <t>HC</t>
    </r>
  </si>
  <si>
    <t>SSR HC</t>
  </si>
  <si>
    <t>avec le nombre de frictions correspondant puis choisissez-les dans le menu déroulant ci-dessus.</t>
  </si>
  <si>
    <t>Vous avez la possibilité de rajouter 3 spécialités. Saisissez-les d'abord dans l'onglet "Friction"</t>
  </si>
  <si>
    <t>OUTIL DE CALCUL MENSUEL DE L'INDICATEUR ICSHA3</t>
  </si>
  <si>
    <t>ICSHA3 mensuel</t>
  </si>
  <si>
    <t>Saisir les données dans les cellules jaunes.</t>
  </si>
  <si>
    <t>Suivi de l'indicateur ICSHA3</t>
  </si>
  <si>
    <t>Les activités du service</t>
  </si>
  <si>
    <t xml:space="preserve">Vous avez la possibilité de sélectionner 4 activités différentes pour un même service : </t>
  </si>
  <si>
    <t>ICSHA3</t>
  </si>
  <si>
    <t>Imagerie</t>
  </si>
  <si>
    <t>Radiologie vasculaire</t>
  </si>
  <si>
    <r>
      <t xml:space="preserve">Chimiothérapie </t>
    </r>
    <r>
      <rPr>
        <b/>
        <sz val="10"/>
        <rFont val="Arial"/>
        <family val="2"/>
      </rPr>
      <t>HC</t>
    </r>
  </si>
  <si>
    <t>Chimiothérapie HC</t>
  </si>
  <si>
    <t>CALCUL DE L'INDICATEUR PAR ACTIVITE</t>
  </si>
  <si>
    <t>par acte*</t>
  </si>
  <si>
    <t>par jour*</t>
  </si>
  <si>
    <t>*Activités non prises en compte dans le calcul national de l'ICSHA3</t>
  </si>
  <si>
    <t xml:space="preserve">Suivi de l'indicateur ICSHA3 </t>
  </si>
  <si>
    <r>
      <t>ICSHA3</t>
    </r>
    <r>
      <rPr>
        <sz val="11"/>
        <color indexed="10"/>
        <rFont val="Arial"/>
        <family val="2"/>
      </rPr>
      <t xml:space="preserve"> annuel consommation cumulée :</t>
    </r>
  </si>
  <si>
    <t>Accouchement avec césarienne + SSPI</t>
  </si>
  <si>
    <t>Accouchement sans césarienne</t>
  </si>
  <si>
    <t>HAD</t>
  </si>
  <si>
    <t>Hémodialyse</t>
  </si>
  <si>
    <t>SLD</t>
  </si>
  <si>
    <t>Urgences</t>
  </si>
  <si>
    <t>USI-USC</t>
  </si>
  <si>
    <t>Réanimation</t>
  </si>
  <si>
    <r>
      <t xml:space="preserve">Obstétrique / Gynécologie </t>
    </r>
    <r>
      <rPr>
        <b/>
        <sz val="10"/>
        <rFont val="Arial"/>
        <family val="2"/>
      </rPr>
      <t>HC</t>
    </r>
  </si>
  <si>
    <r>
      <t xml:space="preserve">Obstétrique / Gynécologie </t>
    </r>
    <r>
      <rPr>
        <b/>
        <sz val="10"/>
        <rFont val="Arial"/>
        <family val="2"/>
      </rPr>
      <t>HJ</t>
    </r>
  </si>
  <si>
    <t>Obstétrique / Gynécologie HC</t>
  </si>
  <si>
    <t>Obstétrique / Gynécologie HJ</t>
  </si>
  <si>
    <t>Bloc + SSPI</t>
  </si>
  <si>
    <t>Version 1;  Mai 2016</t>
  </si>
  <si>
    <t>CH l'avenir</t>
  </si>
  <si>
    <t>médecine 1</t>
  </si>
  <si>
    <t>lundi</t>
  </si>
  <si>
    <t>mardi</t>
  </si>
  <si>
    <t>mercredi</t>
  </si>
  <si>
    <t>jeudi</t>
  </si>
  <si>
    <t>vendredi</t>
  </si>
  <si>
    <t>samedi</t>
  </si>
  <si>
    <t>dimanche</t>
  </si>
  <si>
    <t>nb patients présents/jour</t>
  </si>
  <si>
    <t>mettre case jaune</t>
  </si>
  <si>
    <t>Année bisextile</t>
  </si>
  <si>
    <t>oui</t>
  </si>
  <si>
    <t>non</t>
  </si>
  <si>
    <t>1er jour en janvier</t>
  </si>
  <si>
    <t>journées d'hospit mensuel</t>
  </si>
  <si>
    <t>bisextile</t>
  </si>
  <si>
    <t>(bilan lors des trans)</t>
  </si>
  <si>
    <t>JH</t>
  </si>
  <si>
    <t>Pour chaque mois, vous pouvez saisir les journées d'hospit mensuelles dans les cases jaunes (ligne 5) ci-dessus</t>
  </si>
  <si>
    <t>ou sinon saisir chaque jour le nombre de patients présents dans les cases jaunes  à partir de la (ligne 11) ci-dessous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</si>
</sst>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\-yyyy"/>
    <numFmt numFmtId="165" formatCode="d/m"/>
    <numFmt numFmtId="166" formatCode="[$-40C]dddd\ d\ mmmm\ yyyy"/>
    <numFmt numFmtId="167" formatCode="0.0%"/>
    <numFmt numFmtId="168" formatCode="0.0"/>
    <numFmt numFmtId="169" formatCode="&quot;Vrai&quot;;&quot;Vrai&quot;;&quot;Faux&quot;"/>
    <numFmt numFmtId="170" formatCode="&quot;Actif&quot;;&quot;Actif&quot;;&quot;Inactif&quot;"/>
  </numFmts>
  <fonts count="92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16"/>
      <color indexed="10"/>
      <name val="Arial"/>
      <family val="2"/>
    </font>
    <font>
      <b/>
      <sz val="18"/>
      <color indexed="12"/>
      <name val="Arial"/>
      <family val="2"/>
    </font>
    <font>
      <b/>
      <sz val="12"/>
      <name val="Arial"/>
      <family val="2"/>
    </font>
    <font>
      <b/>
      <sz val="12"/>
      <color indexed="18"/>
      <name val="Arial"/>
      <family val="2"/>
    </font>
    <font>
      <b/>
      <sz val="14"/>
      <color indexed="10"/>
      <name val="Arial"/>
      <family val="2"/>
    </font>
    <font>
      <sz val="10"/>
      <color indexed="9"/>
      <name val="Arial"/>
      <family val="0"/>
    </font>
    <font>
      <b/>
      <sz val="11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6"/>
      <name val="Arial"/>
      <family val="2"/>
    </font>
    <font>
      <sz val="10"/>
      <color indexed="55"/>
      <name val="Arial"/>
      <family val="2"/>
    </font>
    <font>
      <i/>
      <sz val="8"/>
      <name val="Arial"/>
      <family val="2"/>
    </font>
    <font>
      <sz val="12"/>
      <name val="Arial"/>
      <family val="2"/>
    </font>
    <font>
      <i/>
      <sz val="12"/>
      <color indexed="10"/>
      <name val="Arial"/>
      <family val="2"/>
    </font>
    <font>
      <sz val="14"/>
      <name val="Arial"/>
      <family val="2"/>
    </font>
    <font>
      <i/>
      <sz val="12"/>
      <color indexed="12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sz val="14"/>
      <color indexed="18"/>
      <name val="Arial"/>
      <family val="2"/>
    </font>
    <font>
      <i/>
      <sz val="9"/>
      <name val="Arial"/>
      <family val="2"/>
    </font>
    <font>
      <sz val="10"/>
      <color indexed="10"/>
      <name val="Arial"/>
      <family val="2"/>
    </font>
    <font>
      <b/>
      <i/>
      <sz val="12"/>
      <color indexed="53"/>
      <name val="Arial"/>
      <family val="2"/>
    </font>
    <font>
      <b/>
      <i/>
      <sz val="12"/>
      <color indexed="16"/>
      <name val="Arial"/>
      <family val="2"/>
    </font>
    <font>
      <b/>
      <sz val="12"/>
      <color indexed="10"/>
      <name val="Arial"/>
      <family val="2"/>
    </font>
    <font>
      <sz val="12"/>
      <color indexed="9"/>
      <name val="Arial"/>
      <family val="2"/>
    </font>
    <font>
      <b/>
      <sz val="10"/>
      <color indexed="9"/>
      <name val="Arial"/>
      <family val="0"/>
    </font>
    <font>
      <sz val="8"/>
      <color indexed="9"/>
      <name val="Arial"/>
      <family val="0"/>
    </font>
    <font>
      <b/>
      <sz val="10"/>
      <color indexed="12"/>
      <name val="Arial"/>
      <family val="2"/>
    </font>
    <font>
      <sz val="10.75"/>
      <color indexed="8"/>
      <name val="Arial"/>
      <family val="2"/>
    </font>
    <font>
      <b/>
      <sz val="10.75"/>
      <color indexed="8"/>
      <name val="Arial"/>
      <family val="2"/>
    </font>
    <font>
      <sz val="10.2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9"/>
      <name val="Arial"/>
      <family val="2"/>
    </font>
    <font>
      <sz val="10"/>
      <color indexed="47"/>
      <name val="Arial"/>
      <family val="2"/>
    </font>
    <font>
      <sz val="10"/>
      <color indexed="8"/>
      <name val="Arial"/>
      <family val="2"/>
    </font>
    <font>
      <sz val="8"/>
      <name val="Segoe UI"/>
      <family val="2"/>
    </font>
    <font>
      <i/>
      <sz val="9"/>
      <color indexed="10"/>
      <name val="Arial"/>
      <family val="2"/>
    </font>
    <font>
      <b/>
      <sz val="10.25"/>
      <color indexed="8"/>
      <name val="Arial"/>
      <family val="2"/>
    </font>
    <font>
      <b/>
      <sz val="18.25"/>
      <color indexed="8"/>
      <name val="Arial"/>
      <family val="2"/>
    </font>
    <font>
      <sz val="10"/>
      <color indexed="8"/>
      <name val="Calibri"/>
      <family val="2"/>
    </font>
    <font>
      <b/>
      <sz val="10.25"/>
      <color indexed="18"/>
      <name val="Arial"/>
      <family val="2"/>
    </font>
    <font>
      <b/>
      <sz val="20"/>
      <color indexed="8"/>
      <name val="Arial"/>
      <family val="2"/>
    </font>
    <font>
      <sz val="11"/>
      <color indexed="8"/>
      <name val="Arial"/>
      <family val="2"/>
    </font>
    <font>
      <b/>
      <sz val="8"/>
      <color indexed="8"/>
      <name val="Trebuchet MS"/>
      <family val="2"/>
    </font>
    <font>
      <sz val="8"/>
      <color indexed="8"/>
      <name val="Trebuchet MS"/>
      <family val="2"/>
    </font>
    <font>
      <b/>
      <sz val="8"/>
      <color indexed="8"/>
      <name val="Arial"/>
      <family val="2"/>
    </font>
    <font>
      <b/>
      <sz val="9"/>
      <color indexed="8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0" tint="-0.24997000396251678"/>
      <name val="Arial"/>
      <family val="2"/>
    </font>
    <font>
      <sz val="10"/>
      <color theme="0"/>
      <name val="Arial"/>
      <family val="2"/>
    </font>
    <font>
      <b/>
      <sz val="12"/>
      <color theme="0"/>
      <name val="Arial"/>
      <family val="2"/>
    </font>
    <font>
      <sz val="10"/>
      <color theme="5" tint="0.7999799847602844"/>
      <name val="Arial"/>
      <family val="2"/>
    </font>
    <font>
      <sz val="10"/>
      <color theme="1"/>
      <name val="Arial"/>
      <family val="2"/>
    </font>
    <font>
      <i/>
      <sz val="9"/>
      <color rgb="FFFF0000"/>
      <name val="Arial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0" fillId="20" borderId="0" applyNumberFormat="0" applyBorder="0" applyAlignment="0" applyProtection="0"/>
    <xf numFmtId="0" fontId="70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71" fillId="0" borderId="0" applyNumberFormat="0" applyFill="0" applyBorder="0" applyAlignment="0" applyProtection="0"/>
    <xf numFmtId="0" fontId="72" fillId="26" borderId="1" applyNumberFormat="0" applyAlignment="0" applyProtection="0"/>
    <xf numFmtId="0" fontId="73" fillId="0" borderId="2" applyNumberFormat="0" applyFill="0" applyAlignment="0" applyProtection="0"/>
    <xf numFmtId="0" fontId="74" fillId="27" borderId="1" applyNumberFormat="0" applyAlignment="0" applyProtection="0"/>
    <xf numFmtId="0" fontId="75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6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77" fillId="31" borderId="0" applyNumberFormat="0" applyBorder="0" applyAlignment="0" applyProtection="0"/>
    <xf numFmtId="0" fontId="78" fillId="26" borderId="4" applyNumberFormat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5" applyNumberFormat="0" applyFill="0" applyAlignment="0" applyProtection="0"/>
    <xf numFmtId="0" fontId="82" fillId="0" borderId="6" applyNumberFormat="0" applyFill="0" applyAlignment="0" applyProtection="0"/>
    <xf numFmtId="0" fontId="83" fillId="0" borderId="7" applyNumberFormat="0" applyFill="0" applyAlignment="0" applyProtection="0"/>
    <xf numFmtId="0" fontId="83" fillId="0" borderId="0" applyNumberFormat="0" applyFill="0" applyBorder="0" applyAlignment="0" applyProtection="0"/>
    <xf numFmtId="0" fontId="84" fillId="0" borderId="8" applyNumberFormat="0" applyFill="0" applyAlignment="0" applyProtection="0"/>
    <xf numFmtId="0" fontId="85" fillId="32" borderId="9" applyNumberFormat="0" applyAlignment="0" applyProtection="0"/>
  </cellStyleXfs>
  <cellXfs count="21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2" fillId="0" borderId="0" xfId="0" applyFont="1" applyAlignment="1">
      <alignment/>
    </xf>
    <xf numFmtId="0" fontId="0" fillId="33" borderId="10" xfId="0" applyFill="1" applyBorder="1" applyAlignment="1">
      <alignment horizontal="center"/>
    </xf>
    <xf numFmtId="0" fontId="0" fillId="0" borderId="0" xfId="0" applyAlignment="1">
      <alignment horizontal="center"/>
    </xf>
    <xf numFmtId="14" fontId="0" fillId="34" borderId="10" xfId="0" applyNumberFormat="1" applyFill="1" applyBorder="1" applyAlignment="1" applyProtection="1">
      <alignment horizontal="center"/>
      <protection locked="0"/>
    </xf>
    <xf numFmtId="0" fontId="1" fillId="0" borderId="12" xfId="0" applyFont="1" applyBorder="1" applyAlignment="1">
      <alignment/>
    </xf>
    <xf numFmtId="0" fontId="0" fillId="0" borderId="0" xfId="0" applyAlignment="1">
      <alignment horizontal="right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35" borderId="15" xfId="0" applyFill="1" applyBorder="1" applyAlignment="1">
      <alignment horizontal="center"/>
    </xf>
    <xf numFmtId="0" fontId="0" fillId="0" borderId="16" xfId="0" applyBorder="1" applyAlignment="1">
      <alignment/>
    </xf>
    <xf numFmtId="14" fontId="0" fillId="35" borderId="10" xfId="0" applyNumberFormat="1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2" fontId="0" fillId="36" borderId="10" xfId="0" applyNumberFormat="1" applyFill="1" applyBorder="1" applyAlignment="1">
      <alignment horizontal="center"/>
    </xf>
    <xf numFmtId="0" fontId="0" fillId="37" borderId="11" xfId="0" applyFill="1" applyBorder="1" applyAlignment="1">
      <alignment horizontal="center"/>
    </xf>
    <xf numFmtId="0" fontId="0" fillId="36" borderId="10" xfId="0" applyFill="1" applyBorder="1" applyAlignment="1">
      <alignment horizontal="left"/>
    </xf>
    <xf numFmtId="0" fontId="0" fillId="34" borderId="17" xfId="0" applyFill="1" applyBorder="1" applyAlignment="1" applyProtection="1">
      <alignment horizontal="center"/>
      <protection locked="0"/>
    </xf>
    <xf numFmtId="0" fontId="0" fillId="35" borderId="17" xfId="0" applyFill="1" applyBorder="1" applyAlignment="1">
      <alignment horizontal="center"/>
    </xf>
    <xf numFmtId="14" fontId="0" fillId="0" borderId="16" xfId="0" applyNumberFormat="1" applyBorder="1" applyAlignment="1">
      <alignment/>
    </xf>
    <xf numFmtId="168" fontId="10" fillId="37" borderId="18" xfId="0" applyNumberFormat="1" applyFont="1" applyFill="1" applyBorder="1" applyAlignment="1">
      <alignment horizontal="center"/>
    </xf>
    <xf numFmtId="168" fontId="11" fillId="0" borderId="0" xfId="0" applyNumberFormat="1" applyFont="1" applyAlignment="1">
      <alignment/>
    </xf>
    <xf numFmtId="168" fontId="0" fillId="36" borderId="10" xfId="0" applyNumberFormat="1" applyFill="1" applyBorder="1" applyAlignment="1">
      <alignment horizontal="center"/>
    </xf>
    <xf numFmtId="0" fontId="0" fillId="35" borderId="19" xfId="0" applyFont="1" applyFill="1" applyBorder="1" applyAlignment="1">
      <alignment horizontal="center"/>
    </xf>
    <xf numFmtId="0" fontId="0" fillId="0" borderId="20" xfId="0" applyFont="1" applyBorder="1" applyAlignment="1">
      <alignment/>
    </xf>
    <xf numFmtId="0" fontId="0" fillId="0" borderId="21" xfId="0" applyBorder="1" applyAlignment="1">
      <alignment/>
    </xf>
    <xf numFmtId="0" fontId="1" fillId="37" borderId="22" xfId="0" applyFont="1" applyFill="1" applyBorder="1" applyAlignment="1">
      <alignment/>
    </xf>
    <xf numFmtId="0" fontId="0" fillId="37" borderId="18" xfId="0" applyFill="1" applyBorder="1" applyAlignment="1">
      <alignment/>
    </xf>
    <xf numFmtId="0" fontId="0" fillId="0" borderId="23" xfId="0" applyBorder="1" applyAlignment="1">
      <alignment/>
    </xf>
    <xf numFmtId="0" fontId="0" fillId="34" borderId="18" xfId="0" applyFill="1" applyBorder="1" applyAlignment="1">
      <alignment/>
    </xf>
    <xf numFmtId="0" fontId="0" fillId="0" borderId="0" xfId="0" applyFont="1" applyAlignment="1">
      <alignment/>
    </xf>
    <xf numFmtId="0" fontId="14" fillId="34" borderId="24" xfId="0" applyFont="1" applyFill="1" applyBorder="1" applyAlignment="1">
      <alignment vertical="center"/>
    </xf>
    <xf numFmtId="0" fontId="0" fillId="38" borderId="0" xfId="0" applyFill="1" applyAlignment="1">
      <alignment/>
    </xf>
    <xf numFmtId="0" fontId="0" fillId="38" borderId="0" xfId="0" applyFont="1" applyFill="1" applyAlignment="1">
      <alignment/>
    </xf>
    <xf numFmtId="0" fontId="16" fillId="0" borderId="0" xfId="0" applyFont="1" applyAlignment="1">
      <alignment/>
    </xf>
    <xf numFmtId="0" fontId="11" fillId="0" borderId="25" xfId="0" applyFont="1" applyBorder="1" applyAlignment="1">
      <alignment horizontal="center"/>
    </xf>
    <xf numFmtId="0" fontId="0" fillId="35" borderId="17" xfId="0" applyFont="1" applyFill="1" applyBorder="1" applyAlignment="1">
      <alignment horizontal="center"/>
    </xf>
    <xf numFmtId="0" fontId="18" fillId="34" borderId="10" xfId="0" applyFont="1" applyFill="1" applyBorder="1" applyAlignment="1" applyProtection="1">
      <alignment horizontal="center"/>
      <protection locked="0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5" fillId="0" borderId="0" xfId="0" applyFont="1" applyAlignment="1">
      <alignment/>
    </xf>
    <xf numFmtId="0" fontId="18" fillId="0" borderId="0" xfId="0" applyFont="1" applyAlignment="1">
      <alignment/>
    </xf>
    <xf numFmtId="0" fontId="0" fillId="33" borderId="11" xfId="0" applyFill="1" applyBorder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Alignment="1">
      <alignment vertical="top"/>
    </xf>
    <xf numFmtId="0" fontId="0" fillId="33" borderId="26" xfId="0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26" xfId="0" applyFont="1" applyFill="1" applyBorder="1" applyAlignment="1">
      <alignment horizontal="center"/>
    </xf>
    <xf numFmtId="0" fontId="0" fillId="0" borderId="27" xfId="0" applyFont="1" applyBorder="1" applyAlignment="1">
      <alignment/>
    </xf>
    <xf numFmtId="0" fontId="1" fillId="35" borderId="28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0" fillId="33" borderId="12" xfId="0" applyFont="1" applyFill="1" applyBorder="1" applyAlignment="1">
      <alignment horizontal="left"/>
    </xf>
    <xf numFmtId="0" fontId="0" fillId="33" borderId="12" xfId="0" applyFont="1" applyFill="1" applyBorder="1" applyAlignment="1">
      <alignment/>
    </xf>
    <xf numFmtId="0" fontId="0" fillId="33" borderId="29" xfId="0" applyFont="1" applyFill="1" applyBorder="1" applyAlignment="1">
      <alignment/>
    </xf>
    <xf numFmtId="0" fontId="0" fillId="34" borderId="28" xfId="0" applyFont="1" applyFill="1" applyBorder="1" applyAlignment="1" applyProtection="1">
      <alignment/>
      <protection locked="0"/>
    </xf>
    <xf numFmtId="0" fontId="1" fillId="0" borderId="0" xfId="0" applyFont="1" applyAlignment="1">
      <alignment/>
    </xf>
    <xf numFmtId="0" fontId="0" fillId="33" borderId="30" xfId="0" applyFont="1" applyFill="1" applyBorder="1" applyAlignment="1">
      <alignment horizontal="left" vertical="distributed"/>
    </xf>
    <xf numFmtId="0" fontId="0" fillId="33" borderId="12" xfId="0" applyFont="1" applyFill="1" applyBorder="1" applyAlignment="1">
      <alignment vertical="distributed"/>
    </xf>
    <xf numFmtId="0" fontId="0" fillId="33" borderId="26" xfId="0" applyFill="1" applyBorder="1" applyAlignment="1">
      <alignment horizontal="center" vertical="distributed"/>
    </xf>
    <xf numFmtId="0" fontId="0" fillId="33" borderId="10" xfId="0" applyFill="1" applyBorder="1" applyAlignment="1">
      <alignment horizontal="center" vertical="distributed"/>
    </xf>
    <xf numFmtId="0" fontId="0" fillId="34" borderId="28" xfId="0" applyFill="1" applyBorder="1" applyAlignment="1" applyProtection="1">
      <alignment horizontal="center" vertical="distributed"/>
      <protection locked="0"/>
    </xf>
    <xf numFmtId="0" fontId="0" fillId="33" borderId="10" xfId="0" applyFont="1" applyFill="1" applyBorder="1" applyAlignment="1">
      <alignment horizontal="center"/>
    </xf>
    <xf numFmtId="0" fontId="11" fillId="0" borderId="0" xfId="0" applyFont="1" applyAlignment="1">
      <alignment/>
    </xf>
    <xf numFmtId="0" fontId="18" fillId="0" borderId="0" xfId="0" applyFont="1" applyAlignment="1">
      <alignment horizontal="left"/>
    </xf>
    <xf numFmtId="0" fontId="1" fillId="0" borderId="0" xfId="0" applyFont="1" applyAlignment="1">
      <alignment horizontal="right" vertical="center"/>
    </xf>
    <xf numFmtId="0" fontId="12" fillId="39" borderId="0" xfId="0" applyFont="1" applyFill="1" applyAlignment="1">
      <alignment horizontal="center" vertical="center"/>
    </xf>
    <xf numFmtId="0" fontId="0" fillId="39" borderId="0" xfId="0" applyFont="1" applyFill="1" applyAlignment="1">
      <alignment horizontal="center" vertical="center"/>
    </xf>
    <xf numFmtId="0" fontId="0" fillId="39" borderId="0" xfId="0" applyFont="1" applyFill="1" applyAlignment="1">
      <alignment horizontal="left" vertical="center"/>
    </xf>
    <xf numFmtId="0" fontId="1" fillId="39" borderId="0" xfId="0" applyFont="1" applyFill="1" applyAlignment="1">
      <alignment horizontal="center" vertical="center"/>
    </xf>
    <xf numFmtId="0" fontId="23" fillId="0" borderId="0" xfId="0" applyFont="1" applyAlignment="1">
      <alignment/>
    </xf>
    <xf numFmtId="0" fontId="0" fillId="40" borderId="10" xfId="0" applyFill="1" applyBorder="1" applyAlignment="1">
      <alignment horizontal="center"/>
    </xf>
    <xf numFmtId="0" fontId="0" fillId="37" borderId="11" xfId="0" applyFill="1" applyBorder="1" applyAlignment="1">
      <alignment horizontal="right"/>
    </xf>
    <xf numFmtId="4" fontId="0" fillId="37" borderId="26" xfId="0" applyNumberFormat="1" applyFill="1" applyBorder="1" applyAlignment="1">
      <alignment horizontal="center" vertical="center"/>
    </xf>
    <xf numFmtId="168" fontId="0" fillId="37" borderId="26" xfId="0" applyNumberFormat="1" applyFill="1" applyBorder="1" applyAlignment="1">
      <alignment horizontal="center" vertical="center"/>
    </xf>
    <xf numFmtId="168" fontId="6" fillId="34" borderId="24" xfId="0" applyNumberFormat="1" applyFont="1" applyFill="1" applyBorder="1" applyAlignment="1">
      <alignment horizontal="center" vertical="center"/>
    </xf>
    <xf numFmtId="0" fontId="18" fillId="39" borderId="0" xfId="0" applyFont="1" applyFill="1" applyAlignment="1">
      <alignment/>
    </xf>
    <xf numFmtId="0" fontId="18" fillId="39" borderId="0" xfId="0" applyFont="1" applyFill="1" applyAlignment="1">
      <alignment/>
    </xf>
    <xf numFmtId="0" fontId="17" fillId="0" borderId="0" xfId="0" applyFont="1" applyAlignment="1">
      <alignment/>
    </xf>
    <xf numFmtId="0" fontId="12" fillId="35" borderId="10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0" fillId="37" borderId="24" xfId="0" applyFill="1" applyBorder="1" applyAlignment="1">
      <alignment/>
    </xf>
    <xf numFmtId="0" fontId="0" fillId="35" borderId="31" xfId="0" applyFill="1" applyBorder="1" applyAlignment="1">
      <alignment horizontal="center" vertical="center" wrapText="1"/>
    </xf>
    <xf numFmtId="0" fontId="25" fillId="35" borderId="32" xfId="0" applyFont="1" applyFill="1" applyBorder="1" applyAlignment="1">
      <alignment horizontal="center" vertical="center" wrapText="1"/>
    </xf>
    <xf numFmtId="0" fontId="0" fillId="35" borderId="33" xfId="0" applyFill="1" applyBorder="1" applyAlignment="1">
      <alignment horizontal="center" vertical="center" wrapText="1"/>
    </xf>
    <xf numFmtId="0" fontId="25" fillId="35" borderId="34" xfId="0" applyFont="1" applyFill="1" applyBorder="1" applyAlignment="1">
      <alignment horizontal="center" vertical="center" wrapText="1"/>
    </xf>
    <xf numFmtId="3" fontId="0" fillId="34" borderId="34" xfId="0" applyNumberFormat="1" applyFill="1" applyBorder="1" applyAlignment="1" applyProtection="1">
      <alignment horizontal="center" vertical="center"/>
      <protection locked="0"/>
    </xf>
    <xf numFmtId="0" fontId="0" fillId="34" borderId="10" xfId="0" applyFont="1" applyFill="1" applyBorder="1" applyAlignment="1" applyProtection="1">
      <alignment horizontal="center"/>
      <protection locked="0"/>
    </xf>
    <xf numFmtId="168" fontId="0" fillId="35" borderId="35" xfId="0" applyNumberFormat="1" applyFont="1" applyFill="1" applyBorder="1" applyAlignment="1">
      <alignment horizontal="center"/>
    </xf>
    <xf numFmtId="168" fontId="0" fillId="35" borderId="36" xfId="0" applyNumberFormat="1" applyFont="1" applyFill="1" applyBorder="1" applyAlignment="1">
      <alignment horizontal="center"/>
    </xf>
    <xf numFmtId="0" fontId="0" fillId="33" borderId="10" xfId="0" applyFont="1" applyFill="1" applyBorder="1" applyAlignment="1">
      <alignment vertical="center"/>
    </xf>
    <xf numFmtId="0" fontId="0" fillId="34" borderId="25" xfId="0" applyFill="1" applyBorder="1" applyAlignment="1" applyProtection="1">
      <alignment horizontal="center"/>
      <protection locked="0"/>
    </xf>
    <xf numFmtId="3" fontId="0" fillId="34" borderId="25" xfId="0" applyNumberFormat="1" applyFill="1" applyBorder="1" applyAlignment="1" applyProtection="1">
      <alignment horizontal="center"/>
      <protection locked="0"/>
    </xf>
    <xf numFmtId="0" fontId="26" fillId="0" borderId="0" xfId="0" applyFont="1" applyAlignment="1">
      <alignment/>
    </xf>
    <xf numFmtId="0" fontId="1" fillId="0" borderId="0" xfId="0" applyFont="1" applyAlignment="1">
      <alignment horizontal="left" indent="2"/>
    </xf>
    <xf numFmtId="0" fontId="15" fillId="0" borderId="13" xfId="0" applyFont="1" applyBorder="1" applyAlignment="1">
      <alignment/>
    </xf>
    <xf numFmtId="0" fontId="28" fillId="38" borderId="0" xfId="0" applyFont="1" applyFill="1" applyAlignment="1">
      <alignment/>
    </xf>
    <xf numFmtId="0" fontId="27" fillId="0" borderId="0" xfId="0" applyFont="1" applyAlignment="1">
      <alignment/>
    </xf>
    <xf numFmtId="168" fontId="29" fillId="37" borderId="18" xfId="0" applyNumberFormat="1" applyFont="1" applyFill="1" applyBorder="1" applyAlignment="1">
      <alignment horizontal="center"/>
    </xf>
    <xf numFmtId="168" fontId="29" fillId="37" borderId="28" xfId="0" applyNumberFormat="1" applyFont="1" applyFill="1" applyBorder="1" applyAlignment="1">
      <alignment horizontal="center"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35" borderId="25" xfId="0" applyFill="1" applyBorder="1" applyAlignment="1">
      <alignment horizontal="center" vertical="center" wrapText="1"/>
    </xf>
    <xf numFmtId="0" fontId="0" fillId="35" borderId="39" xfId="0" applyFill="1" applyBorder="1" applyAlignment="1">
      <alignment horizontal="center" vertical="center" wrapText="1"/>
    </xf>
    <xf numFmtId="0" fontId="0" fillId="0" borderId="40" xfId="0" applyBorder="1" applyAlignment="1">
      <alignment/>
    </xf>
    <xf numFmtId="0" fontId="0" fillId="0" borderId="20" xfId="0" applyBorder="1" applyAlignment="1">
      <alignment/>
    </xf>
    <xf numFmtId="0" fontId="0" fillId="0" borderId="41" xfId="0" applyBorder="1" applyAlignment="1">
      <alignment/>
    </xf>
    <xf numFmtId="0" fontId="1" fillId="37" borderId="18" xfId="0" applyFont="1" applyFill="1" applyBorder="1" applyAlignment="1">
      <alignment/>
    </xf>
    <xf numFmtId="0" fontId="25" fillId="0" borderId="0" xfId="0" applyFont="1" applyAlignment="1">
      <alignment/>
    </xf>
    <xf numFmtId="0" fontId="0" fillId="34" borderId="15" xfId="0" applyFill="1" applyBorder="1" applyAlignment="1" applyProtection="1">
      <alignment horizontal="center"/>
      <protection locked="0"/>
    </xf>
    <xf numFmtId="0" fontId="30" fillId="0" borderId="0" xfId="0" applyFont="1" applyAlignment="1">
      <alignment horizontal="center"/>
    </xf>
    <xf numFmtId="0" fontId="26" fillId="0" borderId="0" xfId="0" applyFont="1" applyAlignment="1">
      <alignment/>
    </xf>
    <xf numFmtId="0" fontId="31" fillId="0" borderId="0" xfId="0" applyFont="1" applyAlignment="1">
      <alignment horizontal="left"/>
    </xf>
    <xf numFmtId="0" fontId="32" fillId="0" borderId="0" xfId="0" applyFont="1" applyAlignment="1">
      <alignment/>
    </xf>
    <xf numFmtId="0" fontId="11" fillId="0" borderId="0" xfId="0" applyFont="1" applyAlignment="1">
      <alignment horizontal="left"/>
    </xf>
    <xf numFmtId="0" fontId="33" fillId="0" borderId="0" xfId="0" applyFont="1" applyAlignment="1">
      <alignment/>
    </xf>
    <xf numFmtId="0" fontId="0" fillId="41" borderId="0" xfId="0" applyFill="1" applyAlignment="1">
      <alignment/>
    </xf>
    <xf numFmtId="0" fontId="0" fillId="41" borderId="0" xfId="0" applyFill="1" applyAlignment="1">
      <alignment horizontal="center"/>
    </xf>
    <xf numFmtId="0" fontId="0" fillId="42" borderId="28" xfId="0" applyFill="1" applyBorder="1" applyAlignment="1">
      <alignment/>
    </xf>
    <xf numFmtId="0" fontId="86" fillId="0" borderId="0" xfId="0" applyFont="1" applyAlignment="1">
      <alignment/>
    </xf>
    <xf numFmtId="0" fontId="86" fillId="0" borderId="10" xfId="0" applyFont="1" applyBorder="1" applyAlignment="1">
      <alignment/>
    </xf>
    <xf numFmtId="0" fontId="0" fillId="8" borderId="10" xfId="0" applyFill="1" applyBorder="1" applyAlignment="1">
      <alignment/>
    </xf>
    <xf numFmtId="0" fontId="0" fillId="8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3" borderId="0" xfId="0" applyFill="1" applyAlignment="1">
      <alignment/>
    </xf>
    <xf numFmtId="0" fontId="87" fillId="41" borderId="0" xfId="0" applyFont="1" applyFill="1" applyAlignment="1">
      <alignment horizontal="center"/>
    </xf>
    <xf numFmtId="0" fontId="8" fillId="0" borderId="0" xfId="0" applyFont="1" applyAlignment="1">
      <alignment/>
    </xf>
    <xf numFmtId="0" fontId="8" fillId="7" borderId="0" xfId="0" applyFont="1" applyFill="1" applyAlignment="1">
      <alignment/>
    </xf>
    <xf numFmtId="0" fontId="8" fillId="41" borderId="0" xfId="0" applyFont="1" applyFill="1" applyAlignment="1">
      <alignment/>
    </xf>
    <xf numFmtId="0" fontId="88" fillId="41" borderId="10" xfId="0" applyFont="1" applyFill="1" applyBorder="1" applyAlignment="1">
      <alignment horizontal="center"/>
    </xf>
    <xf numFmtId="0" fontId="0" fillId="5" borderId="10" xfId="0" applyFill="1" applyBorder="1" applyAlignment="1" applyProtection="1">
      <alignment horizontal="center"/>
      <protection locked="0"/>
    </xf>
    <xf numFmtId="0" fontId="0" fillId="15" borderId="11" xfId="0" applyFill="1" applyBorder="1" applyAlignment="1">
      <alignment horizontal="center"/>
    </xf>
    <xf numFmtId="0" fontId="0" fillId="8" borderId="10" xfId="0" applyFont="1" applyFill="1" applyBorder="1" applyAlignment="1">
      <alignment/>
    </xf>
    <xf numFmtId="0" fontId="0" fillId="3" borderId="0" xfId="0" applyFont="1" applyFill="1" applyAlignment="1">
      <alignment/>
    </xf>
    <xf numFmtId="0" fontId="89" fillId="3" borderId="0" xfId="0" applyFont="1" applyFill="1" applyAlignment="1">
      <alignment/>
    </xf>
    <xf numFmtId="0" fontId="89" fillId="3" borderId="0" xfId="0" applyFont="1" applyFill="1" applyAlignment="1">
      <alignment/>
    </xf>
    <xf numFmtId="0" fontId="0" fillId="3" borderId="0" xfId="0" applyFont="1" applyFill="1" applyAlignment="1">
      <alignment/>
    </xf>
    <xf numFmtId="0" fontId="89" fillId="3" borderId="0" xfId="0" applyFont="1" applyFill="1" applyAlignment="1">
      <alignment horizontal="right"/>
    </xf>
    <xf numFmtId="0" fontId="8" fillId="3" borderId="0" xfId="0" applyFont="1" applyFill="1" applyAlignment="1">
      <alignment/>
    </xf>
    <xf numFmtId="0" fontId="86" fillId="41" borderId="0" xfId="0" applyFont="1" applyFill="1" applyAlignment="1">
      <alignment/>
    </xf>
    <xf numFmtId="0" fontId="0" fillId="41" borderId="10" xfId="0" applyFill="1" applyBorder="1" applyAlignment="1">
      <alignment/>
    </xf>
    <xf numFmtId="0" fontId="0" fillId="42" borderId="10" xfId="0" applyFill="1" applyBorder="1" applyAlignment="1" applyProtection="1">
      <alignment horizontal="center"/>
      <protection locked="0"/>
    </xf>
    <xf numFmtId="0" fontId="87" fillId="3" borderId="0" xfId="0" applyFont="1" applyFill="1" applyAlignment="1">
      <alignment/>
    </xf>
    <xf numFmtId="0" fontId="87" fillId="0" borderId="0" xfId="0" applyFont="1" applyAlignment="1">
      <alignment/>
    </xf>
    <xf numFmtId="0" fontId="87" fillId="0" borderId="0" xfId="0" applyFont="1" applyAlignment="1">
      <alignment horizontal="center"/>
    </xf>
    <xf numFmtId="0" fontId="0" fillId="42" borderId="10" xfId="0" applyFont="1" applyFill="1" applyBorder="1" applyAlignment="1" applyProtection="1">
      <alignment horizontal="center"/>
      <protection locked="0"/>
    </xf>
    <xf numFmtId="0" fontId="0" fillId="41" borderId="10" xfId="0" applyFill="1" applyBorder="1" applyAlignment="1" applyProtection="1">
      <alignment horizontal="center"/>
      <protection locked="0"/>
    </xf>
    <xf numFmtId="0" fontId="0" fillId="15" borderId="26" xfId="0" applyFont="1" applyFill="1" applyBorder="1" applyAlignment="1">
      <alignment horizontal="center"/>
    </xf>
    <xf numFmtId="0" fontId="87" fillId="0" borderId="0" xfId="0" applyFont="1" applyAlignment="1">
      <alignment/>
    </xf>
    <xf numFmtId="0" fontId="0" fillId="3" borderId="10" xfId="0" applyFont="1" applyFill="1" applyBorder="1" applyAlignment="1">
      <alignment horizontal="center"/>
    </xf>
    <xf numFmtId="0" fontId="0" fillId="43" borderId="0" xfId="0" applyFont="1" applyFill="1" applyAlignment="1">
      <alignment horizontal="center"/>
    </xf>
    <xf numFmtId="0" fontId="0" fillId="5" borderId="10" xfId="0" applyFont="1" applyFill="1" applyBorder="1" applyAlignment="1" applyProtection="1">
      <alignment horizontal="center"/>
      <protection locked="0"/>
    </xf>
    <xf numFmtId="0" fontId="88" fillId="41" borderId="26" xfId="0" applyFont="1" applyFill="1" applyBorder="1" applyAlignment="1">
      <alignment horizontal="center"/>
    </xf>
    <xf numFmtId="0" fontId="90" fillId="3" borderId="0" xfId="0" applyFont="1" applyFill="1" applyAlignment="1">
      <alignment horizontal="center"/>
    </xf>
    <xf numFmtId="0" fontId="0" fillId="42" borderId="16" xfId="0" applyFill="1" applyBorder="1" applyAlignment="1">
      <alignment/>
    </xf>
    <xf numFmtId="0" fontId="0" fillId="42" borderId="12" xfId="0" applyFill="1" applyBorder="1" applyAlignment="1">
      <alignment/>
    </xf>
    <xf numFmtId="0" fontId="87" fillId="41" borderId="0" xfId="0" applyFont="1" applyFill="1" applyAlignment="1">
      <alignment/>
    </xf>
    <xf numFmtId="0" fontId="7" fillId="0" borderId="0" xfId="0" applyFont="1" applyAlignment="1">
      <alignment horizontal="center"/>
    </xf>
    <xf numFmtId="0" fontId="18" fillId="34" borderId="12" xfId="0" applyFont="1" applyFill="1" applyBorder="1" applyAlignment="1" applyProtection="1">
      <alignment horizontal="left"/>
      <protection locked="0"/>
    </xf>
    <xf numFmtId="0" fontId="18" fillId="34" borderId="27" xfId="0" applyFont="1" applyFill="1" applyBorder="1" applyAlignment="1" applyProtection="1">
      <alignment horizontal="left"/>
      <protection locked="0"/>
    </xf>
    <xf numFmtId="0" fontId="17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18" fillId="34" borderId="12" xfId="0" applyFont="1" applyFill="1" applyBorder="1" applyAlignment="1" applyProtection="1">
      <alignment horizontal="left"/>
      <protection locked="0"/>
    </xf>
    <xf numFmtId="0" fontId="18" fillId="34" borderId="27" xfId="0" applyFont="1" applyFill="1" applyBorder="1" applyAlignment="1" applyProtection="1">
      <alignment horizontal="left"/>
      <protection locked="0"/>
    </xf>
    <xf numFmtId="0" fontId="1" fillId="44" borderId="22" xfId="0" applyFont="1" applyFill="1" applyBorder="1" applyAlignment="1">
      <alignment horizontal="center"/>
    </xf>
    <xf numFmtId="0" fontId="1" fillId="44" borderId="24" xfId="0" applyFont="1" applyFill="1" applyBorder="1" applyAlignment="1">
      <alignment horizontal="center"/>
    </xf>
    <xf numFmtId="0" fontId="1" fillId="44" borderId="18" xfId="0" applyFont="1" applyFill="1" applyBorder="1" applyAlignment="1">
      <alignment horizontal="center"/>
    </xf>
    <xf numFmtId="0" fontId="22" fillId="45" borderId="29" xfId="0" applyFont="1" applyFill="1" applyBorder="1" applyAlignment="1">
      <alignment horizontal="center" vertical="center"/>
    </xf>
    <xf numFmtId="0" fontId="22" fillId="45" borderId="21" xfId="0" applyFont="1" applyFill="1" applyBorder="1" applyAlignment="1">
      <alignment horizontal="center" vertical="center"/>
    </xf>
    <xf numFmtId="0" fontId="22" fillId="45" borderId="42" xfId="0" applyFont="1" applyFill="1" applyBorder="1" applyAlignment="1">
      <alignment horizontal="center" vertical="center"/>
    </xf>
    <xf numFmtId="0" fontId="22" fillId="45" borderId="30" xfId="0" applyFont="1" applyFill="1" applyBorder="1" applyAlignment="1">
      <alignment horizontal="center" vertical="center"/>
    </xf>
    <xf numFmtId="0" fontId="22" fillId="45" borderId="43" xfId="0" applyFont="1" applyFill="1" applyBorder="1" applyAlignment="1">
      <alignment horizontal="center" vertical="center"/>
    </xf>
    <xf numFmtId="0" fontId="22" fillId="45" borderId="44" xfId="0" applyFont="1" applyFill="1" applyBorder="1" applyAlignment="1">
      <alignment horizontal="center" vertical="center"/>
    </xf>
    <xf numFmtId="0" fontId="8" fillId="44" borderId="22" xfId="0" applyFont="1" applyFill="1" applyBorder="1" applyAlignment="1">
      <alignment horizontal="center"/>
    </xf>
    <xf numFmtId="0" fontId="8" fillId="44" borderId="24" xfId="0" applyFont="1" applyFill="1" applyBorder="1" applyAlignment="1">
      <alignment horizontal="center"/>
    </xf>
    <xf numFmtId="0" fontId="8" fillId="44" borderId="18" xfId="0" applyFont="1" applyFill="1" applyBorder="1" applyAlignment="1">
      <alignment horizontal="center"/>
    </xf>
    <xf numFmtId="0" fontId="10" fillId="37" borderId="22" xfId="0" applyFont="1" applyFill="1" applyBorder="1" applyAlignment="1">
      <alignment horizontal="center"/>
    </xf>
    <xf numFmtId="0" fontId="10" fillId="37" borderId="24" xfId="0" applyFont="1" applyFill="1" applyBorder="1" applyAlignment="1">
      <alignment horizontal="center"/>
    </xf>
    <xf numFmtId="0" fontId="0" fillId="0" borderId="14" xfId="0" applyBorder="1" applyAlignment="1">
      <alignment horizontal="left" wrapText="1"/>
    </xf>
    <xf numFmtId="0" fontId="0" fillId="0" borderId="16" xfId="0" applyBorder="1" applyAlignment="1">
      <alignment horizontal="left" wrapText="1"/>
    </xf>
    <xf numFmtId="168" fontId="1" fillId="37" borderId="22" xfId="0" applyNumberFormat="1" applyFont="1" applyFill="1" applyBorder="1" applyAlignment="1">
      <alignment horizontal="center"/>
    </xf>
    <xf numFmtId="168" fontId="1" fillId="37" borderId="24" xfId="0" applyNumberFormat="1" applyFont="1" applyFill="1" applyBorder="1" applyAlignment="1">
      <alignment horizontal="center"/>
    </xf>
    <xf numFmtId="168" fontId="1" fillId="37" borderId="18" xfId="0" applyNumberFormat="1" applyFont="1" applyFill="1" applyBorder="1" applyAlignment="1">
      <alignment horizontal="center"/>
    </xf>
    <xf numFmtId="0" fontId="1" fillId="37" borderId="22" xfId="0" applyFont="1" applyFill="1" applyBorder="1" applyAlignment="1">
      <alignment horizontal="center"/>
    </xf>
    <xf numFmtId="0" fontId="1" fillId="37" borderId="24" xfId="0" applyFont="1" applyFill="1" applyBorder="1" applyAlignment="1">
      <alignment horizontal="center"/>
    </xf>
    <xf numFmtId="0" fontId="1" fillId="37" borderId="18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1" fillId="33" borderId="11" xfId="0" applyFont="1" applyFill="1" applyBorder="1" applyAlignment="1">
      <alignment horizontal="left" vertical="center"/>
    </xf>
    <xf numFmtId="0" fontId="1" fillId="33" borderId="26" xfId="0" applyFont="1" applyFill="1" applyBorder="1" applyAlignment="1">
      <alignment horizontal="left" vertical="center"/>
    </xf>
    <xf numFmtId="0" fontId="15" fillId="45" borderId="45" xfId="0" applyFont="1" applyFill="1" applyBorder="1" applyAlignment="1">
      <alignment horizontal="center"/>
    </xf>
    <xf numFmtId="0" fontId="15" fillId="45" borderId="46" xfId="0" applyFont="1" applyFill="1" applyBorder="1" applyAlignment="1">
      <alignment horizontal="center"/>
    </xf>
    <xf numFmtId="0" fontId="15" fillId="45" borderId="47" xfId="0" applyFont="1" applyFill="1" applyBorder="1" applyAlignment="1">
      <alignment horizontal="center"/>
    </xf>
    <xf numFmtId="0" fontId="15" fillId="45" borderId="37" xfId="0" applyFont="1" applyFill="1" applyBorder="1" applyAlignment="1">
      <alignment horizontal="center"/>
    </xf>
    <xf numFmtId="0" fontId="15" fillId="45" borderId="23" xfId="0" applyFont="1" applyFill="1" applyBorder="1" applyAlignment="1">
      <alignment horizontal="center"/>
    </xf>
    <xf numFmtId="0" fontId="15" fillId="45" borderId="31" xfId="0" applyFont="1" applyFill="1" applyBorder="1" applyAlignment="1">
      <alignment horizontal="center"/>
    </xf>
    <xf numFmtId="0" fontId="12" fillId="0" borderId="43" xfId="0" applyFont="1" applyBorder="1" applyAlignment="1">
      <alignment horizontal="center" vertical="center"/>
    </xf>
    <xf numFmtId="0" fontId="13" fillId="34" borderId="22" xfId="0" applyFont="1" applyFill="1" applyBorder="1" applyAlignment="1">
      <alignment horizontal="right" vertical="center"/>
    </xf>
    <xf numFmtId="0" fontId="13" fillId="34" borderId="24" xfId="0" applyFont="1" applyFill="1" applyBorder="1" applyAlignment="1">
      <alignment horizontal="right" vertical="center"/>
    </xf>
    <xf numFmtId="0" fontId="20" fillId="45" borderId="12" xfId="0" applyFont="1" applyFill="1" applyBorder="1" applyAlignment="1">
      <alignment horizontal="center" vertical="center"/>
    </xf>
    <xf numFmtId="0" fontId="20" fillId="45" borderId="16" xfId="0" applyFont="1" applyFill="1" applyBorder="1" applyAlignment="1">
      <alignment horizontal="center" vertical="center"/>
    </xf>
    <xf numFmtId="0" fontId="20" fillId="45" borderId="27" xfId="0" applyFont="1" applyFill="1" applyBorder="1" applyAlignment="1">
      <alignment horizontal="center" vertical="center"/>
    </xf>
    <xf numFmtId="0" fontId="12" fillId="45" borderId="12" xfId="0" applyFont="1" applyFill="1" applyBorder="1" applyAlignment="1">
      <alignment horizontal="center" vertical="center"/>
    </xf>
    <xf numFmtId="0" fontId="12" fillId="45" borderId="16" xfId="0" applyFont="1" applyFill="1" applyBorder="1" applyAlignment="1">
      <alignment horizontal="center" vertical="center"/>
    </xf>
    <xf numFmtId="0" fontId="12" fillId="45" borderId="27" xfId="0" applyFont="1" applyFill="1" applyBorder="1" applyAlignment="1">
      <alignment horizontal="center" vertical="center"/>
    </xf>
    <xf numFmtId="0" fontId="91" fillId="0" borderId="0" xfId="0" applyFont="1" applyAlignment="1">
      <alignment horizontal="left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221">
    <dxf>
      <font>
        <color indexed="43"/>
      </font>
    </dxf>
    <dxf>
      <font>
        <color indexed="43"/>
      </font>
    </dxf>
    <dxf>
      <font>
        <color indexed="43"/>
      </font>
    </dxf>
    <dxf>
      <font>
        <color indexed="43"/>
      </font>
    </dxf>
    <dxf>
      <font>
        <color indexed="43"/>
      </font>
    </dxf>
    <dxf>
      <font>
        <color indexed="43"/>
      </font>
    </dxf>
    <dxf>
      <font>
        <color indexed="43"/>
      </font>
    </dxf>
    <dxf>
      <font>
        <color indexed="43"/>
      </font>
    </dxf>
    <dxf>
      <font>
        <color indexed="43"/>
      </font>
    </dxf>
    <dxf>
      <font>
        <color indexed="43"/>
      </font>
    </dxf>
    <dxf>
      <font>
        <color indexed="43"/>
      </font>
    </dxf>
    <dxf>
      <font>
        <color indexed="43"/>
      </font>
    </dxf>
    <dxf>
      <font>
        <color indexed="22"/>
      </font>
      <fill>
        <patternFill patternType="lightDown">
          <bgColor indexed="9"/>
        </patternFill>
      </fill>
    </dxf>
    <dxf>
      <font>
        <color indexed="22"/>
      </font>
      <fill>
        <patternFill patternType="lightDown">
          <bgColor indexed="9"/>
        </patternFill>
      </fill>
    </dxf>
    <dxf>
      <font>
        <color indexed="22"/>
      </font>
      <fill>
        <patternFill patternType="lightDown">
          <bgColor indexed="9"/>
        </patternFill>
      </fill>
    </dxf>
    <dxf>
      <font>
        <color indexed="22"/>
      </font>
      <fill>
        <patternFill patternType="lightDown">
          <bgColor indexed="9"/>
        </patternFill>
      </fill>
    </dxf>
    <dxf>
      <font>
        <color indexed="22"/>
      </font>
      <fill>
        <patternFill patternType="lightDown">
          <bgColor indexed="9"/>
        </patternFill>
      </fill>
    </dxf>
    <dxf>
      <font>
        <color indexed="22"/>
      </font>
      <fill>
        <patternFill patternType="lightDown">
          <bgColor indexed="9"/>
        </patternFill>
      </fill>
    </dxf>
    <dxf>
      <font>
        <color indexed="22"/>
      </font>
      <fill>
        <patternFill patternType="lightDown">
          <bgColor indexed="9"/>
        </patternFill>
      </fill>
    </dxf>
    <dxf>
      <font>
        <color indexed="22"/>
      </font>
      <fill>
        <patternFill patternType="lightDown">
          <bgColor indexed="9"/>
        </patternFill>
      </fill>
    </dxf>
    <dxf>
      <font>
        <color indexed="22"/>
      </font>
      <fill>
        <patternFill patternType="lightDown">
          <bgColor indexed="9"/>
        </patternFill>
      </fill>
    </dxf>
    <dxf>
      <font>
        <color indexed="22"/>
      </font>
      <fill>
        <patternFill patternType="lightDown">
          <bgColor indexed="9"/>
        </patternFill>
      </fill>
    </dxf>
    <dxf>
      <font>
        <color indexed="22"/>
      </font>
      <fill>
        <patternFill patternType="lightDown">
          <bgColor indexed="9"/>
        </patternFill>
      </fill>
    </dxf>
    <dxf>
      <font>
        <color indexed="22"/>
      </font>
      <fill>
        <patternFill patternType="lightDown">
          <bgColor indexed="9"/>
        </patternFill>
      </fill>
    </dxf>
    <dxf>
      <font>
        <color indexed="22"/>
      </font>
      <fill>
        <patternFill patternType="lightDown">
          <bgColor indexed="9"/>
        </patternFill>
      </fill>
    </dxf>
    <dxf>
      <font>
        <color indexed="22"/>
      </font>
      <fill>
        <patternFill patternType="lightDown">
          <bgColor indexed="9"/>
        </patternFill>
      </fill>
    </dxf>
    <dxf>
      <font>
        <color indexed="22"/>
      </font>
      <fill>
        <patternFill patternType="lightDown">
          <bgColor indexed="9"/>
        </patternFill>
      </fill>
    </dxf>
    <dxf>
      <font>
        <color indexed="22"/>
      </font>
      <fill>
        <patternFill patternType="lightDown">
          <bgColor indexed="9"/>
        </patternFill>
      </fill>
    </dxf>
    <dxf>
      <font>
        <color indexed="22"/>
      </font>
      <fill>
        <patternFill patternType="lightDown">
          <bgColor indexed="9"/>
        </patternFill>
      </fill>
    </dxf>
    <dxf>
      <font>
        <color indexed="22"/>
      </font>
      <fill>
        <patternFill patternType="lightDown">
          <bgColor indexed="9"/>
        </patternFill>
      </fill>
    </dxf>
    <dxf>
      <font>
        <color indexed="22"/>
      </font>
      <fill>
        <patternFill patternType="lightDown">
          <bgColor indexed="9"/>
        </patternFill>
      </fill>
    </dxf>
    <dxf>
      <font>
        <color indexed="22"/>
      </font>
      <fill>
        <patternFill patternType="lightDown">
          <bgColor indexed="9"/>
        </patternFill>
      </fill>
    </dxf>
    <dxf>
      <font>
        <color indexed="22"/>
      </font>
      <fill>
        <patternFill patternType="lightDown">
          <bgColor indexed="9"/>
        </patternFill>
      </fill>
    </dxf>
    <dxf>
      <font>
        <color indexed="22"/>
      </font>
      <fill>
        <patternFill patternType="lightDown">
          <bgColor indexed="9"/>
        </patternFill>
      </fill>
    </dxf>
    <dxf>
      <font>
        <color indexed="22"/>
      </font>
      <fill>
        <patternFill patternType="lightDown">
          <bgColor indexed="9"/>
        </patternFill>
      </fill>
    </dxf>
    <dxf>
      <font>
        <color indexed="22"/>
      </font>
      <fill>
        <patternFill patternType="lightDown">
          <bgColor indexed="9"/>
        </patternFill>
      </fill>
    </dxf>
    <dxf>
      <font>
        <color indexed="22"/>
      </font>
      <fill>
        <patternFill patternType="lightDown">
          <bgColor indexed="9"/>
        </patternFill>
      </fill>
    </dxf>
    <dxf>
      <font>
        <color indexed="22"/>
      </font>
      <fill>
        <patternFill patternType="lightDown">
          <bgColor indexed="9"/>
        </patternFill>
      </fill>
    </dxf>
    <dxf>
      <font>
        <color indexed="22"/>
      </font>
      <fill>
        <patternFill patternType="lightDown">
          <bgColor indexed="9"/>
        </patternFill>
      </fill>
    </dxf>
    <dxf>
      <font>
        <color indexed="22"/>
      </font>
      <fill>
        <patternFill patternType="lightDown">
          <bgColor indexed="9"/>
        </patternFill>
      </fill>
    </dxf>
    <dxf>
      <font>
        <color indexed="22"/>
      </font>
      <fill>
        <patternFill patternType="lightDown">
          <bgColor indexed="9"/>
        </patternFill>
      </fill>
    </dxf>
    <dxf>
      <font>
        <color indexed="22"/>
      </font>
      <fill>
        <patternFill patternType="lightDown">
          <bgColor indexed="9"/>
        </patternFill>
      </fill>
    </dxf>
    <dxf>
      <font>
        <color indexed="22"/>
      </font>
      <fill>
        <patternFill patternType="lightDown">
          <bgColor indexed="9"/>
        </patternFill>
      </fill>
    </dxf>
    <dxf>
      <font>
        <color indexed="22"/>
      </font>
      <fill>
        <patternFill patternType="lightDown">
          <bgColor indexed="9"/>
        </patternFill>
      </fill>
    </dxf>
    <dxf>
      <font>
        <color indexed="22"/>
      </font>
      <fill>
        <patternFill patternType="lightDown">
          <bgColor indexed="9"/>
        </patternFill>
      </fill>
    </dxf>
    <dxf>
      <font>
        <color indexed="22"/>
      </font>
      <fill>
        <patternFill patternType="lightDown">
          <bgColor indexed="9"/>
        </patternFill>
      </fill>
    </dxf>
    <dxf>
      <font>
        <color indexed="22"/>
      </font>
      <fill>
        <patternFill patternType="lightDown">
          <bgColor indexed="9"/>
        </patternFill>
      </fill>
    </dxf>
    <dxf>
      <font>
        <color indexed="22"/>
      </font>
      <fill>
        <patternFill patternType="lightDown">
          <bgColor indexed="9"/>
        </patternFill>
      </fill>
    </dxf>
    <dxf>
      <font>
        <color indexed="22"/>
      </font>
      <fill>
        <patternFill patternType="lightDown">
          <bgColor indexed="9"/>
        </patternFill>
      </fill>
    </dxf>
    <dxf>
      <font>
        <color indexed="22"/>
      </font>
      <fill>
        <patternFill patternType="lightDown">
          <bgColor indexed="9"/>
        </patternFill>
      </fill>
    </dxf>
    <dxf>
      <font>
        <color indexed="22"/>
      </font>
      <fill>
        <patternFill patternType="lightDown">
          <bgColor indexed="9"/>
        </patternFill>
      </fill>
    </dxf>
    <dxf>
      <font>
        <color indexed="22"/>
      </font>
      <fill>
        <patternFill patternType="lightDown">
          <bgColor indexed="9"/>
        </patternFill>
      </fill>
    </dxf>
    <dxf>
      <font>
        <color indexed="22"/>
      </font>
      <fill>
        <patternFill patternType="lightDown">
          <bgColor indexed="9"/>
        </patternFill>
      </fill>
    </dxf>
    <dxf>
      <font>
        <color indexed="22"/>
      </font>
      <fill>
        <patternFill patternType="lightDown">
          <bgColor indexed="9"/>
        </patternFill>
      </fill>
    </dxf>
    <dxf>
      <font>
        <color indexed="22"/>
      </font>
      <fill>
        <patternFill patternType="lightDown">
          <bgColor indexed="9"/>
        </patternFill>
      </fill>
    </dxf>
    <dxf>
      <font>
        <color indexed="22"/>
      </font>
      <fill>
        <patternFill patternType="lightDown">
          <bgColor indexed="9"/>
        </patternFill>
      </fill>
    </dxf>
    <dxf>
      <font>
        <color indexed="22"/>
      </font>
      <fill>
        <patternFill patternType="lightDown">
          <bgColor indexed="9"/>
        </patternFill>
      </fill>
    </dxf>
    <dxf>
      <font>
        <color indexed="22"/>
      </font>
      <fill>
        <patternFill patternType="lightDown">
          <bgColor indexed="9"/>
        </patternFill>
      </fill>
    </dxf>
    <dxf>
      <font>
        <color indexed="22"/>
      </font>
      <fill>
        <patternFill patternType="lightDown">
          <bgColor indexed="9"/>
        </patternFill>
      </fill>
    </dxf>
    <dxf>
      <font>
        <color indexed="22"/>
      </font>
      <fill>
        <patternFill patternType="lightDown">
          <bgColor indexed="9"/>
        </patternFill>
      </fill>
    </dxf>
    <dxf>
      <font>
        <color indexed="22"/>
      </font>
      <fill>
        <patternFill patternType="lightDown">
          <bgColor indexed="9"/>
        </patternFill>
      </fill>
    </dxf>
    <dxf>
      <font>
        <color indexed="22"/>
      </font>
      <fill>
        <patternFill patternType="lightDown">
          <bgColor indexed="9"/>
        </patternFill>
      </fill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1"/>
        </patternFill>
      </fill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1"/>
        </patternFill>
      </fill>
    </dxf>
    <dxf>
      <font>
        <color theme="1"/>
      </font>
      <fill>
        <patternFill>
          <bgColor theme="1"/>
        </patternFill>
      </fill>
    </dxf>
    <dxf>
      <font>
        <color theme="4" tint="0.3999499976634979"/>
      </font>
    </dxf>
    <dxf>
      <font>
        <color theme="1"/>
      </font>
      <fill>
        <patternFill>
          <bgColor theme="1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1"/>
        </patternFill>
      </fill>
    </dxf>
    <dxf>
      <fill>
        <patternFill>
          <bgColor theme="0" tint="-0.24993999302387238"/>
        </patternFill>
      </fill>
    </dxf>
    <dxf>
      <fill>
        <patternFill>
          <bgColor theme="1"/>
        </patternFill>
      </fill>
    </dxf>
    <dxf>
      <fill>
        <patternFill>
          <bgColor theme="0" tint="-0.24993999302387238"/>
        </patternFill>
      </fill>
    </dxf>
    <dxf>
      <fill>
        <patternFill>
          <bgColor theme="1"/>
        </patternFill>
      </fill>
    </dxf>
    <dxf>
      <fill>
        <patternFill>
          <bgColor theme="0" tint="-0.24993999302387238"/>
        </patternFill>
      </fill>
    </dxf>
    <dxf>
      <fill>
        <patternFill>
          <bgColor theme="1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ont>
        <color theme="1"/>
      </font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ont>
        <color theme="1"/>
      </font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0" tint="-0.24993999302387238"/>
        </patternFill>
      </fill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ont>
        <color theme="1"/>
      </font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ont>
        <color theme="1"/>
      </font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ont>
        <color theme="1"/>
      </font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ont>
        <color theme="1"/>
      </font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ont>
        <color theme="1"/>
      </font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ont>
        <color theme="1"/>
      </font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ont>
        <color theme="1"/>
      </font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ont>
        <color theme="1"/>
      </font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ont>
        <color theme="1"/>
      </font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ont>
        <color theme="1"/>
      </font>
    </dxf>
    <dxf>
      <font>
        <color theme="1"/>
      </font>
    </dxf>
    <dxf>
      <font>
        <color theme="1"/>
      </font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1"/>
        </patternFill>
      </fill>
    </dxf>
    <dxf>
      <font>
        <color theme="1"/>
      </font>
      <fill>
        <patternFill>
          <bgColor theme="1"/>
        </patternFill>
      </fill>
    </dxf>
    <dxf>
      <font>
        <color theme="4" tint="0.3999499976634979"/>
      </font>
    </dxf>
    <dxf>
      <font>
        <color theme="1"/>
      </font>
      <fill>
        <patternFill>
          <bgColor theme="1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chartsheet" Target="chartsheets/sheet1.xml" /><Relationship Id="rId17" Type="http://schemas.openxmlformats.org/officeDocument/2006/relationships/worksheet" Target="worksheets/sheet16.xml" /><Relationship Id="rId18" Type="http://schemas.openxmlformats.org/officeDocument/2006/relationships/worksheet" Target="worksheets/sheet17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Evolution de l'indicateur ICSHA3</a:t>
            </a:r>
          </a:p>
        </c:rich>
      </c:tx>
      <c:layout>
        <c:manualLayout>
          <c:xMode val="factor"/>
          <c:yMode val="factor"/>
          <c:x val="0.001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"/>
          <c:y val="0.15425"/>
          <c:w val="0.9605"/>
          <c:h val="0.831"/>
        </c:manualLayout>
      </c:layout>
      <c:lineChart>
        <c:grouping val="standard"/>
        <c:varyColors val="0"/>
        <c:ser>
          <c:idx val="0"/>
          <c:order val="0"/>
          <c:tx>
            <c:strRef>
              <c:f>'ICSHA3 annuel'!$B$9</c:f>
              <c:strCache>
                <c:ptCount val="1"/>
                <c:pt idx="0">
                  <c:v>ICSHA3 mensuel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'ICSHA3 annuel'!$A$10:$A$21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'ICSHA3 annuel'!$B$10:$B$21</c:f>
              <c:numCache>
                <c:ptCount val="12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smooth val="0"/>
        </c:ser>
        <c:marker val="1"/>
        <c:axId val="2071328"/>
        <c:axId val="18641953"/>
      </c:lineChart>
      <c:lineChart>
        <c:grouping val="standard"/>
        <c:varyColors val="0"/>
        <c:ser>
          <c:idx val="1"/>
          <c:order val="1"/>
          <c:tx>
            <c:v>ligne100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'ICSHA3 annuel'!$A$10:$A$21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'ICSHA3 annuel'!$E$10:$E$21</c:f>
              <c:numCache>
                <c:ptCount val="12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</c:numCache>
            </c:numRef>
          </c:val>
          <c:smooth val="0"/>
        </c:ser>
        <c:ser>
          <c:idx val="2"/>
          <c:order val="2"/>
          <c:tx>
            <c:v>ligne80</c:v>
          </c:tx>
          <c:spPr>
            <a:ln w="12700">
              <a:solidFill>
                <a:srgbClr val="3366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'ICSHA3 annuel'!$A$10:$A$21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'ICSHA3 annuel'!$F$10:$F$21</c:f>
              <c:numCache>
                <c:ptCount val="12"/>
                <c:pt idx="0">
                  <c:v>80</c:v>
                </c:pt>
                <c:pt idx="1">
                  <c:v>80</c:v>
                </c:pt>
                <c:pt idx="2">
                  <c:v>80</c:v>
                </c:pt>
                <c:pt idx="3">
                  <c:v>80</c:v>
                </c:pt>
                <c:pt idx="4">
                  <c:v>80</c:v>
                </c:pt>
                <c:pt idx="5">
                  <c:v>80</c:v>
                </c:pt>
                <c:pt idx="6">
                  <c:v>80</c:v>
                </c:pt>
                <c:pt idx="7">
                  <c:v>80</c:v>
                </c:pt>
                <c:pt idx="8">
                  <c:v>80</c:v>
                </c:pt>
                <c:pt idx="9">
                  <c:v>80</c:v>
                </c:pt>
                <c:pt idx="10">
                  <c:v>80</c:v>
                </c:pt>
                <c:pt idx="11">
                  <c:v>80</c:v>
                </c:pt>
              </c:numCache>
            </c:numRef>
          </c:val>
          <c:smooth val="0"/>
        </c:ser>
        <c:ser>
          <c:idx val="3"/>
          <c:order val="3"/>
          <c:tx>
            <c:v>ligne60</c:v>
          </c:tx>
          <c:spPr>
            <a:ln w="12700">
              <a:solidFill>
                <a:srgbClr val="8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'ICSHA3 annuel'!$A$10:$A$21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'ICSHA3 annuel'!$G$10:$G$21</c:f>
              <c:numCache>
                <c:ptCount val="12"/>
                <c:pt idx="0">
                  <c:v>60</c:v>
                </c:pt>
                <c:pt idx="1">
                  <c:v>60</c:v>
                </c:pt>
                <c:pt idx="2">
                  <c:v>60</c:v>
                </c:pt>
                <c:pt idx="3">
                  <c:v>60</c:v>
                </c:pt>
                <c:pt idx="4">
                  <c:v>60</c:v>
                </c:pt>
                <c:pt idx="5">
                  <c:v>60</c:v>
                </c:pt>
                <c:pt idx="6">
                  <c:v>60</c:v>
                </c:pt>
                <c:pt idx="7">
                  <c:v>60</c:v>
                </c:pt>
                <c:pt idx="8">
                  <c:v>60</c:v>
                </c:pt>
                <c:pt idx="9">
                  <c:v>60</c:v>
                </c:pt>
                <c:pt idx="10">
                  <c:v>60</c:v>
                </c:pt>
                <c:pt idx="11">
                  <c:v>60</c:v>
                </c:pt>
              </c:numCache>
            </c:numRef>
          </c:val>
          <c:smooth val="0"/>
        </c:ser>
        <c:ser>
          <c:idx val="4"/>
          <c:order val="4"/>
          <c:tx>
            <c:v>ligne40</c:v>
          </c:tx>
          <c:spPr>
            <a:ln w="12700">
              <a:solidFill>
                <a:srgbClr val="FF00FF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'ICSHA3 annuel'!$A$10:$A$21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'ICSHA3 annuel'!$H$10:$H$21</c:f>
              <c:numCache>
                <c:ptCount val="12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  <c:pt idx="7">
                  <c:v>40</c:v>
                </c:pt>
                <c:pt idx="8">
                  <c:v>40</c:v>
                </c:pt>
                <c:pt idx="9">
                  <c:v>40</c:v>
                </c:pt>
                <c:pt idx="10">
                  <c:v>40</c:v>
                </c:pt>
                <c:pt idx="11">
                  <c:v>40</c:v>
                </c:pt>
              </c:numCache>
            </c:numRef>
          </c:val>
          <c:smooth val="0"/>
        </c:ser>
        <c:ser>
          <c:idx val="5"/>
          <c:order val="5"/>
          <c:tx>
            <c:v>ligne20</c:v>
          </c:tx>
          <c:spPr>
            <a:ln w="127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'ICSHA3 annuel'!$A$10:$A$21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'ICSHA3 annuel'!$I$10:$I$21</c:f>
              <c:numCache>
                <c:ptCount val="12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20</c:v>
                </c:pt>
                <c:pt idx="7">
                  <c:v>20</c:v>
                </c:pt>
                <c:pt idx="8">
                  <c:v>20</c:v>
                </c:pt>
                <c:pt idx="9">
                  <c:v>20</c:v>
                </c:pt>
                <c:pt idx="10">
                  <c:v>20</c:v>
                </c:pt>
                <c:pt idx="11">
                  <c:v>20</c:v>
                </c:pt>
              </c:numCache>
            </c:numRef>
          </c:val>
          <c:smooth val="0"/>
        </c:ser>
        <c:marker val="1"/>
        <c:axId val="33559850"/>
        <c:axId val="33603195"/>
      </c:lineChart>
      <c:catAx>
        <c:axId val="20713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641953"/>
        <c:crosses val="autoZero"/>
        <c:auto val="1"/>
        <c:lblOffset val="100"/>
        <c:tickLblSkip val="1"/>
        <c:noMultiLvlLbl val="0"/>
      </c:catAx>
      <c:valAx>
        <c:axId val="18641953"/>
        <c:scaling>
          <c:orientation val="minMax"/>
          <c:max val="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 objectif personnalisé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71328"/>
        <c:crossesAt val="1"/>
        <c:crossBetween val="between"/>
        <c:dispUnits/>
        <c:majorUnit val="100"/>
        <c:minorUnit val="10"/>
      </c:valAx>
      <c:catAx>
        <c:axId val="3355985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3603195"/>
        <c:crosses val="max"/>
        <c:auto val="1"/>
        <c:lblOffset val="100"/>
        <c:tickLblSkip val="1"/>
        <c:noMultiLvlLbl val="0"/>
      </c:catAx>
      <c:valAx>
        <c:axId val="33603195"/>
        <c:scaling>
          <c:orientation val="minMax"/>
        </c:scaling>
        <c:axPos val="l"/>
        <c:delete val="1"/>
        <c:majorTickMark val="out"/>
        <c:minorTickMark val="none"/>
        <c:tickLblPos val="nextTo"/>
        <c:crossAx val="33559850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aph14">
    <tabColor indexed="45"/>
  </sheetPr>
  <sheetViews>
    <sheetView workbookViewId="0"/>
  </sheetViews>
  <pageMargins left="0.48" right="0.43" top="0.48" bottom="0.7" header="0.3" footer="0.4"/>
  <pageSetup horizontalDpi="600" verticalDpi="600" orientation="landscape" paperSize="9"/>
  <headerFooter>
    <oddFooter>&amp;C&amp;9Edité le &amp;D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1266825</xdr:colOff>
      <xdr:row>36</xdr:row>
      <xdr:rowOff>19050</xdr:rowOff>
    </xdr:from>
    <xdr:to>
      <xdr:col>4</xdr:col>
      <xdr:colOff>2076450</xdr:colOff>
      <xdr:row>39</xdr:row>
      <xdr:rowOff>104775</xdr:rowOff>
    </xdr:to>
    <xdr:pic>
      <xdr:nvPicPr>
        <xdr:cNvPr id="1" name="Picture 57" descr="ARLINsudouest-RVB-Guadeloup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6029325"/>
          <a:ext cx="8096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36</xdr:row>
      <xdr:rowOff>38100</xdr:rowOff>
    </xdr:from>
    <xdr:to>
      <xdr:col>1</xdr:col>
      <xdr:colOff>847725</xdr:colOff>
      <xdr:row>39</xdr:row>
      <xdr:rowOff>123825</xdr:rowOff>
    </xdr:to>
    <xdr:pic>
      <xdr:nvPicPr>
        <xdr:cNvPr id="2" name="Picture 58" descr="CCLINsudouest-RV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0075" y="6048375"/>
          <a:ext cx="8096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0.01225</cdr:x>
      <cdr:y>0.0405</cdr:y>
    </cdr:from>
    <cdr:to>
      <cdr:x>0.32275</cdr:x>
      <cdr:y>0.07075</cdr:y>
    </cdr:to>
    <cdr:sp textlink="'info service'!$C$12">
      <cdr:nvSpPr>
        <cdr:cNvPr id="1" name="Text Box 2"/>
        <cdr:cNvSpPr txBox="1">
          <a:spLocks noChangeArrowheads="1"/>
        </cdr:cNvSpPr>
      </cdr:nvSpPr>
      <cdr:spPr>
        <a:xfrm>
          <a:off x="114300" y="257175"/>
          <a:ext cx="3057525" cy="200025"/>
        </a:xfrm>
        <a:prstGeom prst="rect">
          <a:avLst/>
        </a:prstGeom>
        <a:solidFill>
          <a:srgbClr val="CCFFFF"/>
        </a:solidFill>
        <a:ln w="9525" cmpd="sng">
          <a:solidFill>
            <a:srgbClr val="0000FF"/>
          </a:solidFill>
          <a:headEnd type="none"/>
          <a:tailEnd type="none"/>
        </a:ln>
      </cdr:spPr>
      <cdr:txBody>
        <a:bodyPr vertOverflow="clip" wrap="square" lIns="18288" tIns="0" rIns="0" bIns="0" anchor="ctr"/>
        <a:p>
          <a:pPr algn="ctr">
            <a:defRPr/>
          </a:pPr>
          <a:fld id="{e9cb0a2c-a8b1-4eed-9599-ecea43e99598}" type="TxLink">
            <a:rPr lang="en-US" cap="none" sz="1000" b="0" i="0" u="none" baseline="0">
              <a:solidFill>
                <a:srgbClr val="000000"/>
              </a:solidFill>
            </a:rPr>
            <a:t>CH l'avenir</a:t>
          </a:fld>
        </a:p>
      </cdr:txBody>
    </cdr:sp>
  </cdr:relSizeAnchor>
  <cdr:relSizeAnchor xmlns:cdr="http://schemas.openxmlformats.org/drawingml/2006/chartDrawing">
    <cdr:from>
      <cdr:x>0.7395</cdr:x>
      <cdr:y>0.007</cdr:y>
    </cdr:from>
    <cdr:to>
      <cdr:x>0.99825</cdr:x>
      <cdr:y>0.13275</cdr:y>
    </cdr:to>
    <cdr:sp fLocksText="0">
      <cdr:nvSpPr>
        <cdr:cNvPr id="2" name="Text Box 3"/>
        <cdr:cNvSpPr txBox="1">
          <a:spLocks noChangeArrowheads="1"/>
        </cdr:cNvSpPr>
      </cdr:nvSpPr>
      <cdr:spPr>
        <a:xfrm>
          <a:off x="7267575" y="38100"/>
          <a:ext cx="2543175" cy="8096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25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0.37275</cdr:x>
      <cdr:y>0.05725</cdr:y>
    </cdr:from>
    <cdr:to>
      <cdr:x>0.64275</cdr:x>
      <cdr:y>0.112</cdr:y>
    </cdr:to>
    <cdr:sp textlink="'info service'!$B$30">
      <cdr:nvSpPr>
        <cdr:cNvPr id="3" name="Text Box 7"/>
        <cdr:cNvSpPr txBox="1">
          <a:spLocks noChangeArrowheads="1"/>
        </cdr:cNvSpPr>
      </cdr:nvSpPr>
      <cdr:spPr>
        <a:xfrm>
          <a:off x="3667125" y="361950"/>
          <a:ext cx="265747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45720" tIns="41148" rIns="45720" bIns="0"/>
        <a:p>
          <a:pPr algn="ctr">
            <a:defRPr/>
          </a:pPr>
          <a:fld id="{f3c91b0a-5b30-4494-a78a-9d857ad88f2f}" type="TxLink">
            <a:rPr lang="en-US" cap="none" sz="2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Année 2019</a:t>
          </a:fld>
        </a:p>
      </cdr:txBody>
    </cdr:sp>
  </cdr:relSizeAnchor>
  <cdr:relSizeAnchor xmlns:cdr="http://schemas.openxmlformats.org/drawingml/2006/chartDrawing">
    <cdr:from>
      <cdr:x>0.01975</cdr:x>
      <cdr:y>0.07625</cdr:y>
    </cdr:from>
    <cdr:to>
      <cdr:x>0.32275</cdr:x>
      <cdr:y>0.1</cdr:y>
    </cdr:to>
    <cdr:sp textlink="'info service'!$B$29">
      <cdr:nvSpPr>
        <cdr:cNvPr id="4" name="Text Box 8"/>
        <cdr:cNvSpPr txBox="1">
          <a:spLocks noChangeArrowheads="1"/>
        </cdr:cNvSpPr>
      </cdr:nvSpPr>
      <cdr:spPr>
        <a:xfrm>
          <a:off x="190500" y="485775"/>
          <a:ext cx="298132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fld id="{70c5992e-3912-474c-b9c7-83ca7de2e475}" type="TxLink"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SERVICE: médecine 1</a:t>
          </a:fld>
        </a:p>
      </cdr:txBody>
    </cdr:sp>
  </cdr:relSizeAnchor>
  <cdr:relSizeAnchor xmlns:cdr="http://schemas.openxmlformats.org/drawingml/2006/chartDrawing">
    <cdr:from>
      <cdr:x>0.03825</cdr:x>
      <cdr:y>0.54675</cdr:y>
    </cdr:from>
    <cdr:to>
      <cdr:x>0.10475</cdr:x>
      <cdr:y>0.59925</cdr:y>
    </cdr:to>
    <cdr:sp>
      <cdr:nvSpPr>
        <cdr:cNvPr id="5" name="Text Box 14"/>
        <cdr:cNvSpPr txBox="1">
          <a:spLocks noChangeArrowheads="1"/>
        </cdr:cNvSpPr>
      </cdr:nvSpPr>
      <cdr:spPr>
        <a:xfrm>
          <a:off x="371475" y="3533775"/>
          <a:ext cx="65722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0"/>
        <a:p>
          <a:pPr algn="r">
            <a:defRPr/>
          </a:pPr>
          <a:r>
            <a:rPr lang="en-US" cap="none" sz="102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1" i="0" u="none" baseline="0">
              <a:solidFill>
                <a:srgbClr val="000000"/>
              </a:solidFill>
              <a:latin typeface="Trebuchet MS"/>
              <a:ea typeface="Trebuchet MS"/>
              <a:cs typeface="Trebuchet MS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Trebuchet MS"/>
              <a:ea typeface="Trebuchet MS"/>
              <a:cs typeface="Trebuchet MS"/>
            </a:rPr>
            <a:t>Classe 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</a:t>
          </a:r>
        </a:p>
      </cdr:txBody>
    </cdr:sp>
  </cdr:relSizeAnchor>
  <cdr:relSizeAnchor xmlns:cdr="http://schemas.openxmlformats.org/drawingml/2006/chartDrawing">
    <cdr:from>
      <cdr:x>0.03825</cdr:x>
      <cdr:y>0.6235</cdr:y>
    </cdr:from>
    <cdr:to>
      <cdr:x>0.10475</cdr:x>
      <cdr:y>0.676</cdr:y>
    </cdr:to>
    <cdr:sp>
      <cdr:nvSpPr>
        <cdr:cNvPr id="6" name="Text Box 19"/>
        <cdr:cNvSpPr txBox="1">
          <a:spLocks noChangeArrowheads="1"/>
        </cdr:cNvSpPr>
      </cdr:nvSpPr>
      <cdr:spPr>
        <a:xfrm>
          <a:off x="371475" y="4029075"/>
          <a:ext cx="65722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0"/>
        <a:p>
          <a:pPr algn="r">
            <a:defRPr/>
          </a:pPr>
          <a:r>
            <a:rPr lang="en-US" cap="none" sz="102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1" i="0" u="none" baseline="0">
              <a:solidFill>
                <a:srgbClr val="000000"/>
              </a:solidFill>
              <a:latin typeface="Trebuchet MS"/>
              <a:ea typeface="Trebuchet MS"/>
              <a:cs typeface="Trebuchet MS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Trebuchet MS"/>
              <a:ea typeface="Trebuchet MS"/>
              <a:cs typeface="Trebuchet MS"/>
            </a:rPr>
            <a:t>Classe 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</a:t>
          </a:r>
        </a:p>
      </cdr:txBody>
    </cdr:sp>
  </cdr:relSizeAnchor>
  <cdr:relSizeAnchor xmlns:cdr="http://schemas.openxmlformats.org/drawingml/2006/chartDrawing">
    <cdr:from>
      <cdr:x>0.03825</cdr:x>
      <cdr:y>0.699</cdr:y>
    </cdr:from>
    <cdr:to>
      <cdr:x>0.10475</cdr:x>
      <cdr:y>0.7515</cdr:y>
    </cdr:to>
    <cdr:sp>
      <cdr:nvSpPr>
        <cdr:cNvPr id="7" name="Text Box 20"/>
        <cdr:cNvSpPr txBox="1">
          <a:spLocks noChangeArrowheads="1"/>
        </cdr:cNvSpPr>
      </cdr:nvSpPr>
      <cdr:spPr>
        <a:xfrm>
          <a:off x="371475" y="4514850"/>
          <a:ext cx="65722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0"/>
        <a:p>
          <a:pPr algn="r">
            <a:defRPr/>
          </a:pPr>
          <a:r>
            <a:rPr lang="en-US" cap="none" sz="102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900" b="1" i="0" u="none" baseline="0">
              <a:solidFill>
                <a:srgbClr val="000000"/>
              </a:solidFill>
              <a:latin typeface="Trebuchet MS"/>
              <a:ea typeface="Trebuchet MS"/>
              <a:cs typeface="Trebuchet MS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Trebuchet MS"/>
              <a:ea typeface="Trebuchet MS"/>
              <a:cs typeface="Trebuchet MS"/>
            </a:rPr>
            <a:t>Classe 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</a:t>
          </a:r>
        </a:p>
      </cdr:txBody>
    </cdr:sp>
  </cdr:relSizeAnchor>
  <cdr:relSizeAnchor xmlns:cdr="http://schemas.openxmlformats.org/drawingml/2006/chartDrawing">
    <cdr:from>
      <cdr:x>0.03825</cdr:x>
      <cdr:y>0.78125</cdr:y>
    </cdr:from>
    <cdr:to>
      <cdr:x>0.10475</cdr:x>
      <cdr:y>0.83</cdr:y>
    </cdr:to>
    <cdr:sp>
      <cdr:nvSpPr>
        <cdr:cNvPr id="8" name="Text Box 21"/>
        <cdr:cNvSpPr txBox="1">
          <a:spLocks noChangeArrowheads="1"/>
        </cdr:cNvSpPr>
      </cdr:nvSpPr>
      <cdr:spPr>
        <a:xfrm>
          <a:off x="371475" y="5048250"/>
          <a:ext cx="65722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0"/>
        <a:p>
          <a:pPr algn="r">
            <a:defRPr/>
          </a:pPr>
          <a:r>
            <a:rPr lang="en-US" cap="none" sz="102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900" b="1" i="0" u="none" baseline="0">
              <a:solidFill>
                <a:srgbClr val="000000"/>
              </a:solidFill>
              <a:latin typeface="Trebuchet MS"/>
              <a:ea typeface="Trebuchet MS"/>
              <a:cs typeface="Trebuchet MS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Trebuchet MS"/>
              <a:ea typeface="Trebuchet MS"/>
              <a:cs typeface="Trebuchet MS"/>
            </a:rPr>
            <a:t>Classe 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cdr:txBody>
    </cdr:sp>
  </cdr:relSizeAnchor>
  <cdr:relSizeAnchor xmlns:cdr="http://schemas.openxmlformats.org/drawingml/2006/chartDrawing">
    <cdr:from>
      <cdr:x>0.03825</cdr:x>
      <cdr:y>0.8565</cdr:y>
    </cdr:from>
    <cdr:to>
      <cdr:x>0.10475</cdr:x>
      <cdr:y>0.9045</cdr:y>
    </cdr:to>
    <cdr:sp>
      <cdr:nvSpPr>
        <cdr:cNvPr id="9" name="Text Box 22"/>
        <cdr:cNvSpPr txBox="1">
          <a:spLocks noChangeArrowheads="1"/>
        </cdr:cNvSpPr>
      </cdr:nvSpPr>
      <cdr:spPr>
        <a:xfrm>
          <a:off x="371475" y="5534025"/>
          <a:ext cx="65722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0"/>
        <a:p>
          <a:pPr algn="r">
            <a:defRPr/>
          </a:pPr>
          <a:r>
            <a:rPr lang="en-US" cap="none" sz="102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1" i="0" u="none" baseline="0">
              <a:solidFill>
                <a:srgbClr val="000000"/>
              </a:solidFill>
              <a:latin typeface="Trebuchet MS"/>
              <a:ea typeface="Trebuchet MS"/>
              <a:cs typeface="Trebuchet MS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Trebuchet MS"/>
              <a:ea typeface="Trebuchet MS"/>
              <a:cs typeface="Trebuchet MS"/>
            </a:rPr>
            <a:t>Classe 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839325" cy="6467475"/>
    <xdr:graphicFrame>
      <xdr:nvGraphicFramePr>
        <xdr:cNvPr id="1" name="Shape 1025"/>
        <xdr:cNvGraphicFramePr/>
      </xdr:nvGraphicFramePr>
      <xdr:xfrm>
        <a:off x="0" y="0"/>
        <a:ext cx="9839325" cy="6467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542925</xdr:colOff>
      <xdr:row>36</xdr:row>
      <xdr:rowOff>9525</xdr:rowOff>
    </xdr:from>
    <xdr:to>
      <xdr:col>0</xdr:col>
      <xdr:colOff>657225</xdr:colOff>
      <xdr:row>37</xdr:row>
      <xdr:rowOff>9525</xdr:rowOff>
    </xdr:to>
    <xdr:sp>
      <xdr:nvSpPr>
        <xdr:cNvPr id="1" name="Line 1"/>
        <xdr:cNvSpPr>
          <a:spLocks/>
        </xdr:cNvSpPr>
      </xdr:nvSpPr>
      <xdr:spPr>
        <a:xfrm flipH="1" flipV="1">
          <a:off x="542925" y="5972175"/>
          <a:ext cx="11430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161925</xdr:colOff>
      <xdr:row>36</xdr:row>
      <xdr:rowOff>9525</xdr:rowOff>
    </xdr:from>
    <xdr:to>
      <xdr:col>1</xdr:col>
      <xdr:colOff>333375</xdr:colOff>
      <xdr:row>37</xdr:row>
      <xdr:rowOff>9525</xdr:rowOff>
    </xdr:to>
    <xdr:sp>
      <xdr:nvSpPr>
        <xdr:cNvPr id="2" name="Line 2"/>
        <xdr:cNvSpPr>
          <a:spLocks/>
        </xdr:cNvSpPr>
      </xdr:nvSpPr>
      <xdr:spPr>
        <a:xfrm flipV="1">
          <a:off x="2428875" y="5972175"/>
          <a:ext cx="17145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K36"/>
  <sheetViews>
    <sheetView showGridLines="0" zoomScalePageLayoutView="0" workbookViewId="0" topLeftCell="A10">
      <selection activeCell="B19" sqref="B19"/>
    </sheetView>
  </sheetViews>
  <sheetFormatPr defaultColWidth="11.421875" defaultRowHeight="12.75"/>
  <cols>
    <col min="1" max="1" width="8.421875" style="33" customWidth="1"/>
    <col min="2" max="5" width="31.7109375" style="0" customWidth="1"/>
    <col min="7" max="7" width="14.57421875" style="0" customWidth="1"/>
  </cols>
  <sheetData>
    <row r="1" spans="1:11" ht="22.5">
      <c r="A1" s="161" t="s">
        <v>107</v>
      </c>
      <c r="B1" s="161"/>
      <c r="C1" s="161"/>
      <c r="D1" s="161"/>
      <c r="E1" s="161"/>
      <c r="F1" s="82"/>
      <c r="G1" s="82"/>
      <c r="H1" s="82"/>
      <c r="I1" s="82"/>
      <c r="J1" s="82"/>
      <c r="K1" s="82"/>
    </row>
    <row r="3" spans="1:11" ht="18">
      <c r="A3" s="165" t="s">
        <v>7</v>
      </c>
      <c r="B3" s="165"/>
      <c r="C3" s="165"/>
      <c r="D3" s="165"/>
      <c r="E3" s="165"/>
      <c r="F3" s="81"/>
      <c r="G3" s="81"/>
      <c r="H3" s="81"/>
      <c r="I3" s="81"/>
      <c r="J3" s="81"/>
      <c r="K3" s="81"/>
    </row>
    <row r="7" ht="15">
      <c r="A7" s="98" t="s">
        <v>109</v>
      </c>
    </row>
    <row r="9" spans="1:11" ht="12">
      <c r="A9" s="34"/>
      <c r="B9" s="31"/>
      <c r="C9" s="31"/>
      <c r="D9" s="31"/>
      <c r="E9" s="31"/>
      <c r="F9" s="31"/>
      <c r="G9" s="31"/>
      <c r="H9" s="31"/>
      <c r="I9" s="31"/>
      <c r="J9" s="31"/>
      <c r="K9" s="31"/>
    </row>
    <row r="12" spans="2:8" ht="15">
      <c r="B12" s="39" t="s">
        <v>8</v>
      </c>
      <c r="C12" s="166" t="s">
        <v>138</v>
      </c>
      <c r="D12" s="167"/>
      <c r="E12" s="77"/>
      <c r="F12" s="77"/>
      <c r="G12" s="77"/>
      <c r="H12" s="77"/>
    </row>
    <row r="14" spans="2:8" ht="15">
      <c r="B14" s="42" t="s">
        <v>49</v>
      </c>
      <c r="C14" s="162" t="s">
        <v>139</v>
      </c>
      <c r="D14" s="163"/>
      <c r="F14" s="78"/>
      <c r="G14" s="78"/>
      <c r="H14" s="78"/>
    </row>
    <row r="16" spans="2:3" ht="15">
      <c r="B16" s="39" t="s">
        <v>111</v>
      </c>
      <c r="C16" s="44" t="s">
        <v>112</v>
      </c>
    </row>
    <row r="18" spans="2:7" ht="15">
      <c r="B18" s="80" t="s">
        <v>72</v>
      </c>
      <c r="C18" s="80" t="s">
        <v>73</v>
      </c>
      <c r="D18" s="80" t="s">
        <v>74</v>
      </c>
      <c r="E18" s="80" t="s">
        <v>75</v>
      </c>
      <c r="F18" s="77"/>
      <c r="G18" s="77"/>
    </row>
    <row r="19" spans="2:5" ht="12">
      <c r="B19" s="89"/>
      <c r="C19" s="89"/>
      <c r="D19" s="89"/>
      <c r="E19" s="89"/>
    </row>
    <row r="20" spans="2:5" ht="15">
      <c r="B20" s="114">
        <f>IF(AND(ISERROR(SEARCH("PAD",SERVICE1)),ISERROR(SEARCH("Médico",SERVICE1))),0,10)</f>
        <v>0</v>
      </c>
      <c r="C20" s="114">
        <f>IF(AND(ISERROR(SEARCH("PAD",SERVICE2)),ISERROR(SEARCH("Médico",SERVICE2))),0,10)</f>
        <v>0</v>
      </c>
      <c r="D20" s="114">
        <f>IF(AND(ISERROR(SEARCH("PAD",SERVICE3)),ISERROR(SEARCH("Médico",SERVICE3))),0,10)</f>
        <v>0</v>
      </c>
      <c r="E20" s="114">
        <f>IF(AND(ISERROR(SEARCH("PAD",SERVICE4)),ISERROR(SEARCH("Médico",SERVICE4))),0,10)</f>
        <v>0</v>
      </c>
    </row>
    <row r="21" spans="2:7" ht="15">
      <c r="B21" s="99" t="s">
        <v>43</v>
      </c>
      <c r="E21" s="96" t="s">
        <v>94</v>
      </c>
      <c r="F21" s="65"/>
      <c r="G21" s="65"/>
    </row>
    <row r="22" spans="2:7" ht="15">
      <c r="B22" s="40"/>
      <c r="E22" s="96" t="s">
        <v>95</v>
      </c>
      <c r="F22" s="65"/>
      <c r="G22" s="65"/>
    </row>
    <row r="23" ht="15">
      <c r="B23" s="44" t="s">
        <v>106</v>
      </c>
    </row>
    <row r="24" spans="2:5" ht="15">
      <c r="B24" s="45" t="s">
        <v>105</v>
      </c>
      <c r="E24" s="57"/>
    </row>
    <row r="25" spans="2:5" ht="15">
      <c r="B25" s="45"/>
      <c r="E25" s="57"/>
    </row>
    <row r="27" spans="2:3" ht="15">
      <c r="B27" s="65" t="s">
        <v>17</v>
      </c>
      <c r="C27" s="38">
        <v>2019</v>
      </c>
    </row>
    <row r="28" ht="13.5" customHeight="1"/>
    <row r="29" ht="12" hidden="1">
      <c r="B29" t="str">
        <f>"SERVICE: "&amp;C14</f>
        <v>SERVICE: médecine 1</v>
      </c>
    </row>
    <row r="30" ht="12" hidden="1">
      <c r="B30" t="str">
        <f>"Année "&amp;ANNEE</f>
        <v>Année 2019</v>
      </c>
    </row>
    <row r="35" spans="2:5" ht="12">
      <c r="B35" s="164" t="s">
        <v>137</v>
      </c>
      <c r="C35" s="164"/>
      <c r="D35" s="164"/>
      <c r="E35" s="164"/>
    </row>
    <row r="36" spans="2:6" ht="12">
      <c r="B36" s="164" t="s">
        <v>51</v>
      </c>
      <c r="C36" s="164"/>
      <c r="D36" s="164"/>
      <c r="E36" s="164"/>
      <c r="F36" s="79"/>
    </row>
    <row r="38" ht="12.75"/>
    <row r="39" ht="12.75"/>
  </sheetData>
  <sheetProtection password="CF21" sheet="1" objects="1" scenarios="1" selectLockedCells="1"/>
  <mergeCells count="6">
    <mergeCell ref="A1:E1"/>
    <mergeCell ref="C14:D14"/>
    <mergeCell ref="B35:E35"/>
    <mergeCell ref="B36:E36"/>
    <mergeCell ref="A3:E3"/>
    <mergeCell ref="C12:D12"/>
  </mergeCells>
  <conditionalFormatting sqref="Z8">
    <cfRule type="expression" priority="4" dxfId="0" stopIfTrue="1">
      <formula>$D$19&lt;&gt;""</formula>
    </cfRule>
  </conditionalFormatting>
  <conditionalFormatting sqref="H8">
    <cfRule type="expression" priority="2" dxfId="0" stopIfTrue="1">
      <formula>$B$19=""</formula>
    </cfRule>
    <cfRule type="expression" priority="3" dxfId="0" stopIfTrue="1">
      <formula>$B$19+""</formula>
    </cfRule>
  </conditionalFormatting>
  <conditionalFormatting sqref="I8">
    <cfRule type="expression" priority="1" dxfId="0" stopIfTrue="1">
      <formula>C19=""</formula>
    </cfRule>
  </conditionalFormatting>
  <dataValidations count="2">
    <dataValidation type="whole" allowBlank="1" showInputMessage="1" showErrorMessage="1" errorTitle="Erreur de saisie" error="Veuillez saisir les 4 chiffres de l'année" sqref="C27">
      <formula1>2000</formula1>
      <formula2>2100</formula2>
    </dataValidation>
    <dataValidation type="list" allowBlank="1" showInputMessage="1" showErrorMessage="1" errorTitle="Erreur de saisie" error="Veuillez choisir une spécialité de la liste." sqref="B19:E19">
      <formula1>specialite</formula1>
    </dataValidation>
  </dataValidations>
  <printOptions/>
  <pageMargins left="0.56" right="0.17" top="0.85" bottom="0.59" header="0.4921259845" footer="0.4921259845"/>
  <pageSetup horizontalDpi="600" verticalDpi="600" orientation="landscape" paperSize="9" scale="9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1"/>
    <pageSetUpPr fitToPage="1"/>
  </sheetPr>
  <dimension ref="A2:H37"/>
  <sheetViews>
    <sheetView showGridLines="0" zoomScalePageLayoutView="0" workbookViewId="0" topLeftCell="A15">
      <selection activeCell="F23" sqref="F23"/>
    </sheetView>
  </sheetViews>
  <sheetFormatPr defaultColWidth="11.421875" defaultRowHeight="12.75"/>
  <cols>
    <col min="1" max="1" width="29.140625" style="0" bestFit="1" customWidth="1"/>
    <col min="2" max="2" width="23.140625" style="0" customWidth="1"/>
    <col min="3" max="8" width="15.7109375" style="0" customWidth="1"/>
    <col min="9" max="9" width="7.421875" style="0" customWidth="1"/>
    <col min="10" max="11" width="6.140625" style="0" customWidth="1"/>
    <col min="12" max="12" width="10.00390625" style="0" customWidth="1"/>
    <col min="13" max="13" width="7.00390625" style="0" customWidth="1"/>
    <col min="14" max="14" width="18.140625" style="0" customWidth="1"/>
    <col min="15" max="15" width="17.00390625" style="0" customWidth="1"/>
    <col min="16" max="16" width="9.00390625" style="0" customWidth="1"/>
    <col min="17" max="17" width="8.421875" style="0" customWidth="1"/>
    <col min="18" max="18" width="7.421875" style="0" customWidth="1"/>
    <col min="19" max="19" width="10.00390625" style="0" customWidth="1"/>
  </cols>
  <sheetData>
    <row r="2" spans="1:6" ht="19.5">
      <c r="A2" s="3" t="s">
        <v>122</v>
      </c>
      <c r="C2" s="171" t="str">
        <f>IF('info service'!C14="","",'info service'!C14)</f>
        <v>médecine 1</v>
      </c>
      <c r="D2" s="172"/>
      <c r="E2" s="172"/>
      <c r="F2" s="173"/>
    </row>
    <row r="3" spans="1:6" ht="19.5">
      <c r="A3" s="3" t="s">
        <v>1</v>
      </c>
      <c r="C3" s="174"/>
      <c r="D3" s="175"/>
      <c r="E3" s="175"/>
      <c r="F3" s="176"/>
    </row>
    <row r="5" spans="2:3" ht="12">
      <c r="B5" s="2" t="s">
        <v>16</v>
      </c>
      <c r="C5" s="2" t="s">
        <v>17</v>
      </c>
    </row>
    <row r="6" spans="1:3" ht="12.75">
      <c r="A6" s="7" t="s">
        <v>10</v>
      </c>
      <c r="B6" s="13" t="s">
        <v>20</v>
      </c>
      <c r="C6" s="14">
        <f>IF(ANNEE="","-",ANNEE)</f>
        <v>2019</v>
      </c>
    </row>
    <row r="8" spans="1:3" ht="12">
      <c r="A8" s="1" t="s">
        <v>11</v>
      </c>
      <c r="B8" s="6"/>
      <c r="C8" s="31" t="s">
        <v>62</v>
      </c>
    </row>
    <row r="9" ht="12.75" thickBot="1"/>
    <row r="10" spans="1:8" ht="13.5" thickBot="1">
      <c r="A10" s="168" t="s">
        <v>9</v>
      </c>
      <c r="B10" s="169"/>
      <c r="C10" s="169"/>
      <c r="D10" s="169"/>
      <c r="E10" s="169"/>
      <c r="F10" s="169"/>
      <c r="G10" s="169"/>
      <c r="H10" s="170"/>
    </row>
    <row r="11" spans="1:8" ht="12">
      <c r="A11" s="9" t="s">
        <v>52</v>
      </c>
      <c r="C11" s="93"/>
      <c r="D11" s="93"/>
      <c r="E11" s="94"/>
      <c r="F11" s="94"/>
      <c r="G11" s="94"/>
      <c r="H11" s="94"/>
    </row>
    <row r="12" spans="1:8" ht="12">
      <c r="A12" s="10" t="s">
        <v>50</v>
      </c>
      <c r="B12" s="12"/>
      <c r="C12" s="19">
        <f>juin!C14</f>
        <v>0</v>
      </c>
      <c r="D12" s="19">
        <f>juin!D14</f>
        <v>0</v>
      </c>
      <c r="E12" s="19">
        <f>juin!E14</f>
        <v>0</v>
      </c>
      <c r="F12" s="19">
        <f>juin!F14</f>
        <v>0</v>
      </c>
      <c r="G12" s="19">
        <f>juin!G14</f>
        <v>0</v>
      </c>
      <c r="H12" s="19">
        <f>juin!H14</f>
        <v>0</v>
      </c>
    </row>
    <row r="13" spans="1:8" ht="12">
      <c r="A13" s="10" t="str">
        <f>"Nb de flacons livrés en "&amp;B6</f>
        <v>Nb de flacons livrés en JUILLET</v>
      </c>
      <c r="B13" s="20"/>
      <c r="C13" s="18"/>
      <c r="D13" s="18"/>
      <c r="E13" s="18"/>
      <c r="F13" s="18"/>
      <c r="G13" s="18"/>
      <c r="H13" s="18"/>
    </row>
    <row r="14" spans="1:8" ht="12.75" customHeight="1">
      <c r="A14" s="10" t="s">
        <v>6</v>
      </c>
      <c r="B14" s="12"/>
      <c r="C14" s="18"/>
      <c r="D14" s="18"/>
      <c r="E14" s="18"/>
      <c r="F14" s="18"/>
      <c r="G14" s="18"/>
      <c r="H14" s="18"/>
    </row>
    <row r="15" spans="1:8" ht="12">
      <c r="A15" s="9"/>
      <c r="C15" s="36">
        <f aca="true" t="shared" si="0" ref="C15:H15">C11/1000</f>
        <v>0</v>
      </c>
      <c r="D15" s="36">
        <f t="shared" si="0"/>
        <v>0</v>
      </c>
      <c r="E15" s="36">
        <f t="shared" si="0"/>
        <v>0</v>
      </c>
      <c r="F15" s="36">
        <f t="shared" si="0"/>
        <v>0</v>
      </c>
      <c r="G15" s="36">
        <f t="shared" si="0"/>
        <v>0</v>
      </c>
      <c r="H15" s="36">
        <f t="shared" si="0"/>
        <v>0</v>
      </c>
    </row>
    <row r="16" spans="1:8" ht="12">
      <c r="A16" s="10" t="s">
        <v>12</v>
      </c>
      <c r="B16" s="12"/>
      <c r="C16" s="19">
        <f aca="true" t="shared" si="1" ref="C16:H16">C12+C13-C14</f>
        <v>0</v>
      </c>
      <c r="D16" s="19">
        <f t="shared" si="1"/>
        <v>0</v>
      </c>
      <c r="E16" s="19">
        <f t="shared" si="1"/>
        <v>0</v>
      </c>
      <c r="F16" s="19">
        <f t="shared" si="1"/>
        <v>0</v>
      </c>
      <c r="G16" s="19">
        <f t="shared" si="1"/>
        <v>0</v>
      </c>
      <c r="H16" s="19">
        <f t="shared" si="1"/>
        <v>0</v>
      </c>
    </row>
    <row r="17" spans="1:8" ht="12.75" thickBot="1">
      <c r="A17" s="25" t="s">
        <v>13</v>
      </c>
      <c r="B17" s="26"/>
      <c r="C17" s="24">
        <f aca="true" t="shared" si="2" ref="C17:H17">C16*C15</f>
        <v>0</v>
      </c>
      <c r="D17" s="24">
        <f t="shared" si="2"/>
        <v>0</v>
      </c>
      <c r="E17" s="24">
        <f t="shared" si="2"/>
        <v>0</v>
      </c>
      <c r="F17" s="24">
        <f t="shared" si="2"/>
        <v>0</v>
      </c>
      <c r="G17" s="24">
        <f t="shared" si="2"/>
        <v>0</v>
      </c>
      <c r="H17" s="24">
        <f t="shared" si="2"/>
        <v>0</v>
      </c>
    </row>
    <row r="18" spans="1:8" ht="13.5" thickBot="1">
      <c r="A18" s="27" t="s">
        <v>26</v>
      </c>
      <c r="B18" s="28"/>
      <c r="C18" s="187">
        <f>SUM(C17:H17)</f>
        <v>0</v>
      </c>
      <c r="D18" s="188"/>
      <c r="E18" s="188"/>
      <c r="F18" s="188"/>
      <c r="G18" s="188"/>
      <c r="H18" s="189"/>
    </row>
    <row r="19" ht="12.75" thickBot="1">
      <c r="A19" s="29"/>
    </row>
    <row r="20" spans="1:6" ht="13.5" thickBot="1">
      <c r="A20" s="168" t="s">
        <v>14</v>
      </c>
      <c r="B20" s="169"/>
      <c r="C20" s="169"/>
      <c r="D20" s="169"/>
      <c r="E20" s="169"/>
      <c r="F20" s="170"/>
    </row>
    <row r="21" spans="2:6" ht="25.5" customHeight="1">
      <c r="B21" s="66"/>
      <c r="C21" s="86">
        <f>IF(SERVICE1="","",SERVICE1)</f>
      </c>
      <c r="D21" s="86">
        <f>IF(SERVICE2="","",SERVICE2)</f>
      </c>
      <c r="E21" s="86">
        <f>IF(SERVICE3="","",SERVICE3)</f>
      </c>
      <c r="F21" s="84">
        <f>IF(SERVICE4="","",SERVICE4)</f>
      </c>
    </row>
    <row r="22" spans="2:6" ht="12.75">
      <c r="B22" s="66"/>
      <c r="C22" s="87">
        <f>IF(SERVICE1="","",VLOOKUP(SERVICE1,Friction!$A$41:$B$68,2,FALSE))</f>
      </c>
      <c r="D22" s="87">
        <f>IF(SERVICE2="","",VLOOKUP(SERVICE2,Friction!$A$41:$B$68,2,FALSE))</f>
      </c>
      <c r="E22" s="87">
        <f>IF(SERVICE3="","",VLOOKUP(SERVICE3,Friction!$A$41:$B$68,2,FALSE))</f>
      </c>
      <c r="F22" s="85">
        <f>IF(SERVICE4="","",VLOOKUP(SERVICE4,Friction!$A$41:$B$68,2,FALSE))</f>
      </c>
    </row>
    <row r="23" spans="1:6" ht="12">
      <c r="A23" s="182" t="str">
        <f>"Activité en "&amp;B6</f>
        <v>Activité en JUILLET</v>
      </c>
      <c r="B23" s="183"/>
      <c r="C23" s="88">
        <f>JHospit!BD43</f>
        <v>0</v>
      </c>
      <c r="D23" s="88">
        <f>JHospit!BE43</f>
        <v>0</v>
      </c>
      <c r="E23" s="88">
        <f>JHospit!BF43</f>
        <v>0</v>
      </c>
      <c r="F23" s="88">
        <f>JHospit!BG43</f>
        <v>0</v>
      </c>
    </row>
    <row r="24" spans="1:6" ht="12">
      <c r="A24" s="10" t="s">
        <v>93</v>
      </c>
      <c r="B24" s="12"/>
      <c r="C24" s="19" t="str">
        <f>IF(SERVICE1="","-",VLOOKUP(SERVICE1,Friction!$A$9:$B$36,2,FALSE))</f>
        <v>-</v>
      </c>
      <c r="D24" s="19" t="str">
        <f>IF(SERVICE2="","-",VLOOKUP(SERVICE2,Friction!$A$9:$B$36,2,FALSE))</f>
        <v>-</v>
      </c>
      <c r="E24" s="19" t="str">
        <f>IF(SERVICE3="","-",VLOOKUP(SERVICE3,Friction!$A$9:$B$36,2,FALSE))</f>
        <v>-</v>
      </c>
      <c r="F24" s="11" t="str">
        <f>IF(SERVICE4="","-",VLOOKUP(SERVICE4,Friction!$A$9:$B$36,2,FALSE))</f>
        <v>-</v>
      </c>
    </row>
    <row r="25" spans="1:6" ht="12.75" thickBot="1">
      <c r="A25" s="9" t="s">
        <v>89</v>
      </c>
      <c r="C25" s="90">
        <f>IF(C24="-",0,C23*C24*friction/1000)</f>
        <v>0</v>
      </c>
      <c r="D25" s="90">
        <f>IF(D24="-",0,D23*D24*friction/1000)</f>
        <v>0</v>
      </c>
      <c r="E25" s="90">
        <f>IF(E24="-",0,E23*E24*friction/1000)</f>
        <v>0</v>
      </c>
      <c r="F25" s="91">
        <f>IF(F24="-",0,F23*F24*friction/1000)</f>
        <v>0</v>
      </c>
    </row>
    <row r="26" spans="1:6" ht="13.5" thickBot="1">
      <c r="A26" s="27" t="s">
        <v>90</v>
      </c>
      <c r="B26" s="83"/>
      <c r="C26" s="184" t="str">
        <f>IF(C25+D25+E25+F25=0,"-",(C25+D25+E25+F25))</f>
        <v>-</v>
      </c>
      <c r="D26" s="185"/>
      <c r="E26" s="185"/>
      <c r="F26" s="186"/>
    </row>
    <row r="27" ht="12.75">
      <c r="A27" s="71">
        <f>IF(SUM('info service'!$B$20:$E$20)=0,"","Les activités suivantes ne sont pas prises en compte dans le calcul national de l'ICSHA3 : centre médico-psychologique et EHPAD.")</f>
      </c>
    </row>
    <row r="28" ht="12.75" thickBot="1"/>
    <row r="29" spans="1:3" ht="15.75" thickBot="1">
      <c r="A29" s="177" t="s">
        <v>15</v>
      </c>
      <c r="B29" s="178"/>
      <c r="C29" s="179"/>
    </row>
    <row r="30" spans="1:4" ht="19.5" customHeight="1" thickBot="1">
      <c r="A30" s="180" t="str">
        <f>"ICSHA3 en "&amp;B6&amp;":"</f>
        <v>ICSHA3 en JUILLET:</v>
      </c>
      <c r="B30" s="181"/>
      <c r="C30" s="21" t="str">
        <f>IF(C26="-","-",FIXED(C18/C26*100,1)&amp;"%")</f>
        <v>-</v>
      </c>
      <c r="D30" s="22">
        <f>IF(C26="-","",C18/C26*100)</f>
      </c>
    </row>
    <row r="31" ht="33" customHeight="1" thickBot="1"/>
    <row r="32" spans="1:6" ht="13.5" thickBot="1">
      <c r="A32" s="168" t="s">
        <v>118</v>
      </c>
      <c r="B32" s="169"/>
      <c r="C32" s="169"/>
      <c r="D32" s="169"/>
      <c r="E32" s="169"/>
      <c r="F32" s="170"/>
    </row>
    <row r="33" spans="1:6" ht="12">
      <c r="A33" s="108"/>
      <c r="C33" s="106">
        <f>IF(SERVICE1="","",SERVICE1)</f>
      </c>
      <c r="D33" s="106">
        <f>IF(SERVICE2="","",SERVICE2)</f>
      </c>
      <c r="E33" s="106">
        <f>IF(SERVICE3="","",SERVICE3)</f>
      </c>
      <c r="F33" s="107">
        <f>IF(SERVICE4="","",SERVICE4)</f>
      </c>
    </row>
    <row r="34" spans="1:6" ht="12">
      <c r="A34" s="104" t="s">
        <v>13</v>
      </c>
      <c r="B34" s="105"/>
      <c r="C34" s="18"/>
      <c r="D34" s="18"/>
      <c r="E34" s="18"/>
      <c r="F34" s="113"/>
    </row>
    <row r="35" spans="1:6" ht="12.75" thickBot="1">
      <c r="A35" s="109" t="s">
        <v>89</v>
      </c>
      <c r="B35" s="110"/>
      <c r="C35" s="90">
        <f>IF(C24="-",0,C23*C24*friction/1000)</f>
        <v>0</v>
      </c>
      <c r="D35" s="90">
        <f>IF(D24="-",0,D23*D24*friction/1000)</f>
        <v>0</v>
      </c>
      <c r="E35" s="90">
        <f>IF(E24="-",0,E23*E24*friction/1000)</f>
        <v>0</v>
      </c>
      <c r="F35" s="91">
        <f>IF(F24="-",0,F23*F24*friction/1000)</f>
        <v>0</v>
      </c>
    </row>
    <row r="36" spans="1:6" ht="15.75" thickBot="1">
      <c r="A36" s="27" t="s">
        <v>113</v>
      </c>
      <c r="B36" s="111"/>
      <c r="C36" s="101" t="str">
        <f>IF(C35=0,"-",FIXED(C34/C35*100,1)&amp;"%")</f>
        <v>-</v>
      </c>
      <c r="D36" s="100" t="str">
        <f>IF(D35=0,"-",FIXED(D34/D35*100,1)&amp;"%")</f>
        <v>-</v>
      </c>
      <c r="E36" s="100" t="str">
        <f>IF(E35=0,"-",FIXED(E34/E35*100,1)&amp;"%")</f>
        <v>-</v>
      </c>
      <c r="F36" s="100" t="str">
        <f>IF(F35=0,"-",FIXED(F34/F35*100,1)&amp;"%")</f>
        <v>-</v>
      </c>
    </row>
    <row r="37" ht="12.75">
      <c r="A37" s="71">
        <f>IF(SUM('info service'!$B$20:$E$20)=0,"","Les activités suivantes ne sont pas prises en compte dans le calcul national de l'ICSHA3 : centre médico-psychologique et EHPAD.")</f>
      </c>
    </row>
  </sheetData>
  <sheetProtection password="CF21" sheet="1" objects="1" scenarios="1" formatRows="0"/>
  <mergeCells count="9">
    <mergeCell ref="A32:F32"/>
    <mergeCell ref="C2:F3"/>
    <mergeCell ref="A23:B23"/>
    <mergeCell ref="A29:C29"/>
    <mergeCell ref="A30:B30"/>
    <mergeCell ref="A20:F20"/>
    <mergeCell ref="C26:F26"/>
    <mergeCell ref="A10:H10"/>
    <mergeCell ref="C18:H18"/>
  </mergeCells>
  <conditionalFormatting sqref="E21:E22 E33:E35 E24:E25">
    <cfRule type="expression" priority="1" dxfId="12" stopIfTrue="1">
      <formula>SERVICE3=""</formula>
    </cfRule>
  </conditionalFormatting>
  <conditionalFormatting sqref="F21:F22 F33:F35 F24:F25">
    <cfRule type="expression" priority="2" dxfId="12" stopIfTrue="1">
      <formula>SERVICE4=""</formula>
    </cfRule>
  </conditionalFormatting>
  <conditionalFormatting sqref="D21:D22 D33:D35 D24:D25">
    <cfRule type="expression" priority="3" dxfId="12" stopIfTrue="1">
      <formula>SERVICE2=""</formula>
    </cfRule>
  </conditionalFormatting>
  <conditionalFormatting sqref="C21:C25 C33:C35 D23:F23">
    <cfRule type="expression" priority="4" dxfId="12" stopIfTrue="1">
      <formula>SERVICE1=""</formula>
    </cfRule>
  </conditionalFormatting>
  <dataValidations count="1">
    <dataValidation type="whole" operator="greaterThan" allowBlank="1" showInputMessage="1" showErrorMessage="1" errorTitle="Erreur" error="Veuillez saisir un nombre de journées d'hospitalisation supérieur à 0." sqref="C23:F23">
      <formula1>0</formula1>
    </dataValidation>
  </dataValidations>
  <printOptions/>
  <pageMargins left="0.787401575" right="0.787401575" top="0.73" bottom="0.7" header="0.4921259845" footer="0.4921259845"/>
  <pageSetup fitToHeight="1" fitToWidth="1" horizontalDpi="300" verticalDpi="300" orientation="landscape" paperSize="9" scale="8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1"/>
    <pageSetUpPr fitToPage="1"/>
  </sheetPr>
  <dimension ref="A2:H37"/>
  <sheetViews>
    <sheetView showGridLines="0" zoomScalePageLayoutView="0" workbookViewId="0" topLeftCell="A9">
      <selection activeCell="F23" sqref="F23"/>
    </sheetView>
  </sheetViews>
  <sheetFormatPr defaultColWidth="11.421875" defaultRowHeight="12.75"/>
  <cols>
    <col min="1" max="1" width="29.140625" style="0" bestFit="1" customWidth="1"/>
    <col min="2" max="2" width="23.140625" style="0" customWidth="1"/>
    <col min="3" max="8" width="15.7109375" style="0" customWidth="1"/>
    <col min="9" max="9" width="7.421875" style="0" customWidth="1"/>
    <col min="10" max="11" width="6.140625" style="0" customWidth="1"/>
    <col min="12" max="12" width="10.00390625" style="0" customWidth="1"/>
    <col min="13" max="13" width="7.00390625" style="0" customWidth="1"/>
    <col min="14" max="14" width="18.140625" style="0" customWidth="1"/>
    <col min="15" max="15" width="17.00390625" style="0" customWidth="1"/>
    <col min="16" max="16" width="9.00390625" style="0" customWidth="1"/>
    <col min="17" max="17" width="8.421875" style="0" customWidth="1"/>
    <col min="18" max="18" width="7.421875" style="0" customWidth="1"/>
    <col min="19" max="19" width="10.00390625" style="0" customWidth="1"/>
  </cols>
  <sheetData>
    <row r="2" spans="1:6" ht="19.5">
      <c r="A2" s="3" t="s">
        <v>122</v>
      </c>
      <c r="C2" s="171" t="str">
        <f>IF('info service'!C14="","",'info service'!C14)</f>
        <v>médecine 1</v>
      </c>
      <c r="D2" s="172"/>
      <c r="E2" s="172"/>
      <c r="F2" s="173"/>
    </row>
    <row r="3" spans="1:6" ht="19.5">
      <c r="A3" s="3" t="s">
        <v>1</v>
      </c>
      <c r="C3" s="174"/>
      <c r="D3" s="175"/>
      <c r="E3" s="175"/>
      <c r="F3" s="176"/>
    </row>
    <row r="5" spans="2:3" ht="12">
      <c r="B5" s="2" t="s">
        <v>16</v>
      </c>
      <c r="C5" s="2" t="s">
        <v>17</v>
      </c>
    </row>
    <row r="6" spans="1:3" ht="12.75">
      <c r="A6" s="7" t="s">
        <v>10</v>
      </c>
      <c r="B6" s="13" t="s">
        <v>21</v>
      </c>
      <c r="C6" s="14">
        <f>IF(ANNEE="","-",ANNEE)</f>
        <v>2019</v>
      </c>
    </row>
    <row r="8" spans="1:3" ht="12">
      <c r="A8" s="1" t="s">
        <v>11</v>
      </c>
      <c r="B8" s="6"/>
      <c r="C8" s="31" t="s">
        <v>62</v>
      </c>
    </row>
    <row r="9" ht="12.75" thickBot="1"/>
    <row r="10" spans="1:8" ht="13.5" thickBot="1">
      <c r="A10" s="168" t="s">
        <v>9</v>
      </c>
      <c r="B10" s="169"/>
      <c r="C10" s="169"/>
      <c r="D10" s="169"/>
      <c r="E10" s="169"/>
      <c r="F10" s="169"/>
      <c r="G10" s="169"/>
      <c r="H10" s="170"/>
    </row>
    <row r="11" spans="1:8" ht="12">
      <c r="A11" s="9" t="s">
        <v>52</v>
      </c>
      <c r="C11" s="93"/>
      <c r="D11" s="93"/>
      <c r="E11" s="94"/>
      <c r="F11" s="94"/>
      <c r="G11" s="94"/>
      <c r="H11" s="94"/>
    </row>
    <row r="12" spans="1:8" ht="12">
      <c r="A12" s="10" t="s">
        <v>50</v>
      </c>
      <c r="B12" s="12"/>
      <c r="C12" s="19">
        <f>juillet!C14</f>
        <v>0</v>
      </c>
      <c r="D12" s="19">
        <f>juillet!D14</f>
        <v>0</v>
      </c>
      <c r="E12" s="19">
        <f>juillet!E14</f>
        <v>0</v>
      </c>
      <c r="F12" s="19">
        <f>juillet!F14</f>
        <v>0</v>
      </c>
      <c r="G12" s="19">
        <f>juillet!G14</f>
        <v>0</v>
      </c>
      <c r="H12" s="19">
        <f>juillet!H14</f>
        <v>0</v>
      </c>
    </row>
    <row r="13" spans="1:8" ht="12">
      <c r="A13" s="10" t="str">
        <f>"Nb de flacons livrés en "&amp;B6</f>
        <v>Nb de flacons livrés en AOUT</v>
      </c>
      <c r="B13" s="20"/>
      <c r="C13" s="18"/>
      <c r="D13" s="18"/>
      <c r="E13" s="18"/>
      <c r="F13" s="18"/>
      <c r="G13" s="18"/>
      <c r="H13" s="18"/>
    </row>
    <row r="14" spans="1:8" ht="12.75" customHeight="1">
      <c r="A14" s="10" t="s">
        <v>6</v>
      </c>
      <c r="B14" s="12"/>
      <c r="C14" s="18"/>
      <c r="D14" s="18"/>
      <c r="E14" s="18"/>
      <c r="F14" s="18"/>
      <c r="G14" s="18"/>
      <c r="H14" s="18"/>
    </row>
    <row r="15" spans="1:8" ht="12">
      <c r="A15" s="9"/>
      <c r="C15" s="36">
        <f aca="true" t="shared" si="0" ref="C15:H15">C11/1000</f>
        <v>0</v>
      </c>
      <c r="D15" s="36">
        <f t="shared" si="0"/>
        <v>0</v>
      </c>
      <c r="E15" s="36">
        <f t="shared" si="0"/>
        <v>0</v>
      </c>
      <c r="F15" s="36">
        <f t="shared" si="0"/>
        <v>0</v>
      </c>
      <c r="G15" s="36">
        <f t="shared" si="0"/>
        <v>0</v>
      </c>
      <c r="H15" s="36">
        <f t="shared" si="0"/>
        <v>0</v>
      </c>
    </row>
    <row r="16" spans="1:8" ht="12">
      <c r="A16" s="10" t="s">
        <v>12</v>
      </c>
      <c r="B16" s="12"/>
      <c r="C16" s="19">
        <f aca="true" t="shared" si="1" ref="C16:H16">C12+C13-C14</f>
        <v>0</v>
      </c>
      <c r="D16" s="19">
        <f t="shared" si="1"/>
        <v>0</v>
      </c>
      <c r="E16" s="19">
        <f t="shared" si="1"/>
        <v>0</v>
      </c>
      <c r="F16" s="19">
        <f t="shared" si="1"/>
        <v>0</v>
      </c>
      <c r="G16" s="19">
        <f t="shared" si="1"/>
        <v>0</v>
      </c>
      <c r="H16" s="19">
        <f t="shared" si="1"/>
        <v>0</v>
      </c>
    </row>
    <row r="17" spans="1:8" ht="12.75" thickBot="1">
      <c r="A17" s="25" t="s">
        <v>13</v>
      </c>
      <c r="B17" s="26"/>
      <c r="C17" s="24">
        <f aca="true" t="shared" si="2" ref="C17:H17">C16*C15</f>
        <v>0</v>
      </c>
      <c r="D17" s="24">
        <f t="shared" si="2"/>
        <v>0</v>
      </c>
      <c r="E17" s="24">
        <f t="shared" si="2"/>
        <v>0</v>
      </c>
      <c r="F17" s="24">
        <f t="shared" si="2"/>
        <v>0</v>
      </c>
      <c r="G17" s="24">
        <f t="shared" si="2"/>
        <v>0</v>
      </c>
      <c r="H17" s="24">
        <f t="shared" si="2"/>
        <v>0</v>
      </c>
    </row>
    <row r="18" spans="1:8" ht="13.5" thickBot="1">
      <c r="A18" s="27" t="s">
        <v>26</v>
      </c>
      <c r="B18" s="28"/>
      <c r="C18" s="187">
        <f>SUM(C17:H17)</f>
        <v>0</v>
      </c>
      <c r="D18" s="188"/>
      <c r="E18" s="188"/>
      <c r="F18" s="188"/>
      <c r="G18" s="188"/>
      <c r="H18" s="189"/>
    </row>
    <row r="19" ht="12.75" thickBot="1">
      <c r="A19" s="29"/>
    </row>
    <row r="20" spans="1:6" ht="13.5" thickBot="1">
      <c r="A20" s="168" t="s">
        <v>14</v>
      </c>
      <c r="B20" s="169"/>
      <c r="C20" s="169"/>
      <c r="D20" s="169"/>
      <c r="E20" s="169"/>
      <c r="F20" s="170"/>
    </row>
    <row r="21" spans="2:6" ht="25.5" customHeight="1">
      <c r="B21" s="66"/>
      <c r="C21" s="86">
        <f>IF(SERVICE1="","",SERVICE1)</f>
      </c>
      <c r="D21" s="86">
        <f>IF(SERVICE2="","",SERVICE2)</f>
      </c>
      <c r="E21" s="86">
        <f>IF(SERVICE3="","",SERVICE3)</f>
      </c>
      <c r="F21" s="84">
        <f>IF(SERVICE4="","",SERVICE4)</f>
      </c>
    </row>
    <row r="22" spans="2:6" ht="12.75">
      <c r="B22" s="66"/>
      <c r="C22" s="87">
        <f>IF(SERVICE1="","",VLOOKUP(SERVICE1,Friction!$A$41:$B$68,2,FALSE))</f>
      </c>
      <c r="D22" s="87">
        <f>IF(SERVICE2="","",VLOOKUP(SERVICE2,Friction!$A$41:$B$68,2,FALSE))</f>
      </c>
      <c r="E22" s="87">
        <f>IF(SERVICE3="","",VLOOKUP(SERVICE3,Friction!$A$41:$B$68,2,FALSE))</f>
      </c>
      <c r="F22" s="85">
        <f>IF(SERVICE4="","",VLOOKUP(SERVICE4,Friction!$A$41:$B$68,2,FALSE))</f>
      </c>
    </row>
    <row r="23" spans="1:6" ht="12">
      <c r="A23" s="182" t="str">
        <f>"Activité en "&amp;B6</f>
        <v>Activité en AOUT</v>
      </c>
      <c r="B23" s="183"/>
      <c r="C23" s="88">
        <f>JHospit!BL43</f>
        <v>0</v>
      </c>
      <c r="D23" s="88">
        <f>JHospit!BM43</f>
        <v>0</v>
      </c>
      <c r="E23" s="88">
        <f>JHospit!BN43</f>
        <v>0</v>
      </c>
      <c r="F23" s="88">
        <f>JHospit!BO43</f>
        <v>0</v>
      </c>
    </row>
    <row r="24" spans="1:6" ht="12">
      <c r="A24" s="10" t="s">
        <v>93</v>
      </c>
      <c r="B24" s="12"/>
      <c r="C24" s="19" t="str">
        <f>IF(SERVICE1="","-",VLOOKUP(SERVICE1,Friction!$A$9:$B$36,2,FALSE))</f>
        <v>-</v>
      </c>
      <c r="D24" s="19" t="str">
        <f>IF(SERVICE2="","-",VLOOKUP(SERVICE2,Friction!$A$9:$B$36,2,FALSE))</f>
        <v>-</v>
      </c>
      <c r="E24" s="19" t="str">
        <f>IF(SERVICE3="","-",VLOOKUP(SERVICE3,Friction!$A$9:$B$36,2,FALSE))</f>
        <v>-</v>
      </c>
      <c r="F24" s="11" t="str">
        <f>IF(SERVICE4="","-",VLOOKUP(SERVICE4,Friction!$A$9:$B$36,2,FALSE))</f>
        <v>-</v>
      </c>
    </row>
    <row r="25" spans="1:6" ht="12.75" thickBot="1">
      <c r="A25" s="9" t="s">
        <v>89</v>
      </c>
      <c r="C25" s="90">
        <f>IF(C24="-",0,C23*C24*friction/1000)</f>
        <v>0</v>
      </c>
      <c r="D25" s="90">
        <f>IF(D24="-",0,D23*D24*friction/1000)</f>
        <v>0</v>
      </c>
      <c r="E25" s="90">
        <f>IF(E24="-",0,E23*E24*friction/1000)</f>
        <v>0</v>
      </c>
      <c r="F25" s="91">
        <f>IF(F24="-",0,F23*F24*friction/1000)</f>
        <v>0</v>
      </c>
    </row>
    <row r="26" spans="1:6" ht="13.5" thickBot="1">
      <c r="A26" s="27" t="s">
        <v>90</v>
      </c>
      <c r="B26" s="83"/>
      <c r="C26" s="184" t="str">
        <f>IF(C25+D25+E25+F25=0,"-",(C25+D25+E25+F25))</f>
        <v>-</v>
      </c>
      <c r="D26" s="185"/>
      <c r="E26" s="185"/>
      <c r="F26" s="186"/>
    </row>
    <row r="27" ht="12.75">
      <c r="A27" s="71">
        <f>IF(SUM('info service'!$B$20:$E$20)=0,"","Les activités suivantes ne sont pas prises en compte dans le calcul national de l'ICSHA3 : centre médico-psychologique et EHPAD.")</f>
      </c>
    </row>
    <row r="28" ht="12.75" thickBot="1"/>
    <row r="29" spans="1:3" ht="15.75" thickBot="1">
      <c r="A29" s="177" t="s">
        <v>15</v>
      </c>
      <c r="B29" s="178"/>
      <c r="C29" s="179"/>
    </row>
    <row r="30" spans="1:4" ht="19.5" customHeight="1" thickBot="1">
      <c r="A30" s="180" t="str">
        <f>"ICSHA3 en "&amp;B6&amp;":"</f>
        <v>ICSHA3 en AOUT:</v>
      </c>
      <c r="B30" s="181"/>
      <c r="C30" s="21" t="str">
        <f>IF(C26="-","-",FIXED(C18/C26*100,1)&amp;"%")</f>
        <v>-</v>
      </c>
      <c r="D30" s="22">
        <f>IF(C26="-","",C18/C26*100)</f>
      </c>
    </row>
    <row r="31" ht="33" customHeight="1" thickBot="1"/>
    <row r="32" spans="1:6" ht="13.5" thickBot="1">
      <c r="A32" s="168" t="s">
        <v>118</v>
      </c>
      <c r="B32" s="169"/>
      <c r="C32" s="169"/>
      <c r="D32" s="169"/>
      <c r="E32" s="169"/>
      <c r="F32" s="170"/>
    </row>
    <row r="33" spans="1:6" ht="12">
      <c r="A33" s="108"/>
      <c r="C33" s="106">
        <f>IF(SERVICE1="","",SERVICE1)</f>
      </c>
      <c r="D33" s="106">
        <f>IF(SERVICE2="","",SERVICE2)</f>
      </c>
      <c r="E33" s="106">
        <f>IF(SERVICE3="","",SERVICE3)</f>
      </c>
      <c r="F33" s="107">
        <f>IF(SERVICE4="","",SERVICE4)</f>
      </c>
    </row>
    <row r="34" spans="1:6" ht="12">
      <c r="A34" s="104" t="s">
        <v>13</v>
      </c>
      <c r="B34" s="105"/>
      <c r="C34" s="18"/>
      <c r="D34" s="18"/>
      <c r="E34" s="18"/>
      <c r="F34" s="113"/>
    </row>
    <row r="35" spans="1:6" ht="12.75" thickBot="1">
      <c r="A35" s="109" t="s">
        <v>89</v>
      </c>
      <c r="B35" s="110"/>
      <c r="C35" s="90">
        <f>IF(C24="-",0,C23*C24*friction/1000)</f>
        <v>0</v>
      </c>
      <c r="D35" s="90">
        <f>IF(D24="-",0,D23*D24*friction/1000)</f>
        <v>0</v>
      </c>
      <c r="E35" s="90">
        <f>IF(E24="-",0,E23*E24*friction/1000)</f>
        <v>0</v>
      </c>
      <c r="F35" s="91">
        <f>IF(F24="-",0,F23*F24*friction/1000)</f>
        <v>0</v>
      </c>
    </row>
    <row r="36" spans="1:6" ht="15.75" thickBot="1">
      <c r="A36" s="27" t="s">
        <v>113</v>
      </c>
      <c r="B36" s="111"/>
      <c r="C36" s="101" t="str">
        <f>IF(C35=0,"-",FIXED(C34/C35*100,1)&amp;"%")</f>
        <v>-</v>
      </c>
      <c r="D36" s="100" t="str">
        <f>IF(D35=0,"-",FIXED(D34/D35*100,1)&amp;"%")</f>
        <v>-</v>
      </c>
      <c r="E36" s="100" t="str">
        <f>IF(E35=0,"-",FIXED(E34/E35*100,1)&amp;"%")</f>
        <v>-</v>
      </c>
      <c r="F36" s="100" t="str">
        <f>IF(F35=0,"-",FIXED(F34/F35*100,1)&amp;"%")</f>
        <v>-</v>
      </c>
    </row>
    <row r="37" ht="12.75">
      <c r="A37" s="71">
        <f>IF(SUM('info service'!$B$20:$E$20)=0,"","Les activités suivantes ne sont pas prises en compte dans le calcul national de l'ICSHA3 : centre médico-psychologique et EHPAD.")</f>
      </c>
    </row>
  </sheetData>
  <sheetProtection password="CF21" sheet="1" objects="1" scenarios="1" formatRows="0"/>
  <mergeCells count="9">
    <mergeCell ref="A32:F32"/>
    <mergeCell ref="C2:F3"/>
    <mergeCell ref="A23:B23"/>
    <mergeCell ref="A29:C29"/>
    <mergeCell ref="A30:B30"/>
    <mergeCell ref="A20:F20"/>
    <mergeCell ref="C26:F26"/>
    <mergeCell ref="A10:H10"/>
    <mergeCell ref="C18:H18"/>
  </mergeCells>
  <conditionalFormatting sqref="E21:E22 E33:E35 E24:E25">
    <cfRule type="expression" priority="1" dxfId="12" stopIfTrue="1">
      <formula>SERVICE3=""</formula>
    </cfRule>
  </conditionalFormatting>
  <conditionalFormatting sqref="F21:F22 F33:F35 F24:F25">
    <cfRule type="expression" priority="2" dxfId="12" stopIfTrue="1">
      <formula>SERVICE4=""</formula>
    </cfRule>
  </conditionalFormatting>
  <conditionalFormatting sqref="D21:D22 D33:D35 D24:D25">
    <cfRule type="expression" priority="3" dxfId="12" stopIfTrue="1">
      <formula>SERVICE2=""</formula>
    </cfRule>
  </conditionalFormatting>
  <conditionalFormatting sqref="C21:C25 C33:C35 D23:F23">
    <cfRule type="expression" priority="4" dxfId="12" stopIfTrue="1">
      <formula>SERVICE1=""</formula>
    </cfRule>
  </conditionalFormatting>
  <dataValidations count="1">
    <dataValidation type="whole" operator="greaterThan" allowBlank="1" showInputMessage="1" showErrorMessage="1" errorTitle="Erreur" error="Veuillez saisir un nombre de journées d'hospitalisation supérieur à 0." sqref="C23:F23">
      <formula1>0</formula1>
    </dataValidation>
  </dataValidations>
  <printOptions/>
  <pageMargins left="0.787401575" right="0.787401575" top="0.73" bottom="0.68" header="0.4921259845" footer="0.4921259845"/>
  <pageSetup fitToHeight="1" fitToWidth="1" horizontalDpi="300" verticalDpi="300" orientation="landscape" paperSize="9" scale="8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1"/>
    <pageSetUpPr fitToPage="1"/>
  </sheetPr>
  <dimension ref="A2:H37"/>
  <sheetViews>
    <sheetView showGridLines="0" zoomScalePageLayoutView="0" workbookViewId="0" topLeftCell="A14">
      <selection activeCell="F28" sqref="F28"/>
    </sheetView>
  </sheetViews>
  <sheetFormatPr defaultColWidth="11.421875" defaultRowHeight="12.75"/>
  <cols>
    <col min="1" max="1" width="29.140625" style="0" bestFit="1" customWidth="1"/>
    <col min="2" max="2" width="23.140625" style="0" customWidth="1"/>
    <col min="3" max="8" width="15.7109375" style="0" customWidth="1"/>
    <col min="9" max="9" width="7.421875" style="0" customWidth="1"/>
    <col min="10" max="11" width="6.140625" style="0" customWidth="1"/>
    <col min="12" max="12" width="10.140625" style="0" customWidth="1"/>
    <col min="13" max="13" width="7.00390625" style="0" customWidth="1"/>
    <col min="14" max="14" width="18.140625" style="0" customWidth="1"/>
    <col min="15" max="15" width="17.00390625" style="0" customWidth="1"/>
    <col min="16" max="16" width="9.00390625" style="0" customWidth="1"/>
    <col min="17" max="17" width="8.421875" style="0" customWidth="1"/>
    <col min="18" max="18" width="7.421875" style="0" customWidth="1"/>
    <col min="19" max="19" width="10.00390625" style="0" customWidth="1"/>
  </cols>
  <sheetData>
    <row r="2" spans="1:6" ht="19.5">
      <c r="A2" s="3" t="s">
        <v>122</v>
      </c>
      <c r="C2" s="171" t="str">
        <f>IF('info service'!C14="","",'info service'!C14)</f>
        <v>médecine 1</v>
      </c>
      <c r="D2" s="172"/>
      <c r="E2" s="172"/>
      <c r="F2" s="173"/>
    </row>
    <row r="3" spans="1:6" ht="19.5">
      <c r="A3" s="3" t="s">
        <v>1</v>
      </c>
      <c r="C3" s="174"/>
      <c r="D3" s="175"/>
      <c r="E3" s="175"/>
      <c r="F3" s="176"/>
    </row>
    <row r="5" spans="2:3" ht="12">
      <c r="B5" s="2" t="s">
        <v>16</v>
      </c>
      <c r="C5" s="2" t="s">
        <v>17</v>
      </c>
    </row>
    <row r="6" spans="1:3" ht="12.75">
      <c r="A6" s="7" t="s">
        <v>10</v>
      </c>
      <c r="B6" s="13" t="s">
        <v>22</v>
      </c>
      <c r="C6" s="14">
        <f>IF(ANNEE="","-",ANNEE)</f>
        <v>2019</v>
      </c>
    </row>
    <row r="8" spans="1:3" ht="12">
      <c r="A8" s="1" t="s">
        <v>11</v>
      </c>
      <c r="B8" s="6"/>
      <c r="C8" s="31" t="s">
        <v>62</v>
      </c>
    </row>
    <row r="9" ht="12.75" thickBot="1"/>
    <row r="10" spans="1:8" ht="13.5" thickBot="1">
      <c r="A10" s="168" t="s">
        <v>9</v>
      </c>
      <c r="B10" s="169"/>
      <c r="C10" s="169"/>
      <c r="D10" s="169"/>
      <c r="E10" s="169"/>
      <c r="F10" s="169"/>
      <c r="G10" s="169"/>
      <c r="H10" s="170"/>
    </row>
    <row r="11" spans="1:8" ht="12">
      <c r="A11" s="9" t="s">
        <v>52</v>
      </c>
      <c r="C11" s="93"/>
      <c r="D11" s="93"/>
      <c r="E11" s="94"/>
      <c r="F11" s="94"/>
      <c r="G11" s="94"/>
      <c r="H11" s="94"/>
    </row>
    <row r="12" spans="1:8" ht="12">
      <c r="A12" s="10" t="s">
        <v>50</v>
      </c>
      <c r="B12" s="12"/>
      <c r="C12" s="19">
        <f>août!C14</f>
        <v>0</v>
      </c>
      <c r="D12" s="19">
        <f>août!D14</f>
        <v>0</v>
      </c>
      <c r="E12" s="19">
        <f>août!E14</f>
        <v>0</v>
      </c>
      <c r="F12" s="19">
        <f>août!F14</f>
        <v>0</v>
      </c>
      <c r="G12" s="19">
        <f>août!G14</f>
        <v>0</v>
      </c>
      <c r="H12" s="19">
        <f>août!H14</f>
        <v>0</v>
      </c>
    </row>
    <row r="13" spans="1:8" ht="12">
      <c r="A13" s="10" t="str">
        <f>"Nb de flacons livrés en "&amp;B6</f>
        <v>Nb de flacons livrés en SEPTEMBRE</v>
      </c>
      <c r="B13" s="20"/>
      <c r="C13" s="18"/>
      <c r="D13" s="18"/>
      <c r="E13" s="18"/>
      <c r="F13" s="18"/>
      <c r="G13" s="18"/>
      <c r="H13" s="18"/>
    </row>
    <row r="14" spans="1:8" ht="12.75" customHeight="1">
      <c r="A14" s="10" t="s">
        <v>6</v>
      </c>
      <c r="B14" s="12"/>
      <c r="C14" s="18"/>
      <c r="D14" s="18"/>
      <c r="E14" s="18"/>
      <c r="F14" s="18"/>
      <c r="G14" s="18"/>
      <c r="H14" s="18"/>
    </row>
    <row r="15" spans="1:8" ht="12">
      <c r="A15" s="9"/>
      <c r="C15" s="36">
        <f aca="true" t="shared" si="0" ref="C15:H15">C11/1000</f>
        <v>0</v>
      </c>
      <c r="D15" s="36">
        <f t="shared" si="0"/>
        <v>0</v>
      </c>
      <c r="E15" s="36">
        <f t="shared" si="0"/>
        <v>0</v>
      </c>
      <c r="F15" s="36">
        <f t="shared" si="0"/>
        <v>0</v>
      </c>
      <c r="G15" s="36">
        <f t="shared" si="0"/>
        <v>0</v>
      </c>
      <c r="H15" s="36">
        <f t="shared" si="0"/>
        <v>0</v>
      </c>
    </row>
    <row r="16" spans="1:8" ht="12">
      <c r="A16" s="10" t="s">
        <v>12</v>
      </c>
      <c r="B16" s="12"/>
      <c r="C16" s="19">
        <f aca="true" t="shared" si="1" ref="C16:H16">C12+C13-C14</f>
        <v>0</v>
      </c>
      <c r="D16" s="19">
        <f t="shared" si="1"/>
        <v>0</v>
      </c>
      <c r="E16" s="19">
        <f t="shared" si="1"/>
        <v>0</v>
      </c>
      <c r="F16" s="19">
        <f t="shared" si="1"/>
        <v>0</v>
      </c>
      <c r="G16" s="19">
        <f t="shared" si="1"/>
        <v>0</v>
      </c>
      <c r="H16" s="19">
        <f t="shared" si="1"/>
        <v>0</v>
      </c>
    </row>
    <row r="17" spans="1:8" ht="12.75" thickBot="1">
      <c r="A17" s="25" t="s">
        <v>13</v>
      </c>
      <c r="B17" s="26"/>
      <c r="C17" s="24">
        <f aca="true" t="shared" si="2" ref="C17:H17">C16*C15</f>
        <v>0</v>
      </c>
      <c r="D17" s="24">
        <f t="shared" si="2"/>
        <v>0</v>
      </c>
      <c r="E17" s="24">
        <f t="shared" si="2"/>
        <v>0</v>
      </c>
      <c r="F17" s="24">
        <f t="shared" si="2"/>
        <v>0</v>
      </c>
      <c r="G17" s="24">
        <f t="shared" si="2"/>
        <v>0</v>
      </c>
      <c r="H17" s="24">
        <f t="shared" si="2"/>
        <v>0</v>
      </c>
    </row>
    <row r="18" spans="1:8" ht="13.5" thickBot="1">
      <c r="A18" s="27" t="s">
        <v>26</v>
      </c>
      <c r="B18" s="28"/>
      <c r="C18" s="187">
        <f>SUM(C17:H17)</f>
        <v>0</v>
      </c>
      <c r="D18" s="188"/>
      <c r="E18" s="188"/>
      <c r="F18" s="188"/>
      <c r="G18" s="188"/>
      <c r="H18" s="189"/>
    </row>
    <row r="19" ht="12.75" thickBot="1">
      <c r="A19" s="29"/>
    </row>
    <row r="20" spans="1:6" ht="13.5" thickBot="1">
      <c r="A20" s="168" t="s">
        <v>14</v>
      </c>
      <c r="B20" s="169"/>
      <c r="C20" s="169"/>
      <c r="D20" s="169"/>
      <c r="E20" s="169"/>
      <c r="F20" s="170"/>
    </row>
    <row r="21" spans="2:6" ht="25.5" customHeight="1">
      <c r="B21" s="66"/>
      <c r="C21" s="86">
        <f>IF(SERVICE1="","",SERVICE1)</f>
      </c>
      <c r="D21" s="86">
        <f>IF(SERVICE2="","",SERVICE2)</f>
      </c>
      <c r="E21" s="86">
        <f>IF(SERVICE3="","",SERVICE3)</f>
      </c>
      <c r="F21" s="84">
        <f>IF(SERVICE4="","",SERVICE4)</f>
      </c>
    </row>
    <row r="22" spans="2:6" ht="12.75">
      <c r="B22" s="66"/>
      <c r="C22" s="87">
        <f>IF(SERVICE1="","",VLOOKUP(SERVICE1,Friction!$A$41:$B$68,2,FALSE))</f>
      </c>
      <c r="D22" s="87">
        <f>IF(SERVICE2="","",VLOOKUP(SERVICE2,Friction!$A$41:$B$68,2,FALSE))</f>
      </c>
      <c r="E22" s="87">
        <f>IF(SERVICE3="","",VLOOKUP(SERVICE3,Friction!$A$41:$B$68,2,FALSE))</f>
      </c>
      <c r="F22" s="85">
        <f>IF(SERVICE4="","",VLOOKUP(SERVICE4,Friction!$A$41:$B$68,2,FALSE))</f>
      </c>
    </row>
    <row r="23" spans="1:6" ht="12">
      <c r="A23" s="182" t="str">
        <f>"Activité en "&amp;B6</f>
        <v>Activité en SEPTEMBRE</v>
      </c>
      <c r="B23" s="183"/>
      <c r="C23" s="88">
        <f>JHospit!BT43</f>
        <v>0</v>
      </c>
      <c r="D23" s="88">
        <f>JHospit!BU43</f>
        <v>0</v>
      </c>
      <c r="E23" s="88">
        <f>JHospit!BV43</f>
        <v>0</v>
      </c>
      <c r="F23" s="88">
        <f>JHospit!BW43</f>
        <v>0</v>
      </c>
    </row>
    <row r="24" spans="1:6" ht="12">
      <c r="A24" s="10" t="s">
        <v>93</v>
      </c>
      <c r="B24" s="12"/>
      <c r="C24" s="19" t="str">
        <f>IF(SERVICE1="","-",VLOOKUP(SERVICE1,Friction!$A$9:$B$36,2,FALSE))</f>
        <v>-</v>
      </c>
      <c r="D24" s="19" t="str">
        <f>IF(SERVICE2="","-",VLOOKUP(SERVICE2,Friction!$A$9:$B$36,2,FALSE))</f>
        <v>-</v>
      </c>
      <c r="E24" s="19" t="str">
        <f>IF(SERVICE3="","-",VLOOKUP(SERVICE3,Friction!$A$9:$B$36,2,FALSE))</f>
        <v>-</v>
      </c>
      <c r="F24" s="11" t="str">
        <f>IF(SERVICE4="","-",VLOOKUP(SERVICE4,Friction!$A$9:$B$36,2,FALSE))</f>
        <v>-</v>
      </c>
    </row>
    <row r="25" spans="1:6" ht="12.75" thickBot="1">
      <c r="A25" s="9" t="s">
        <v>89</v>
      </c>
      <c r="C25" s="90">
        <f>IF(C24="-",0,C23*C24*friction/1000)</f>
        <v>0</v>
      </c>
      <c r="D25" s="90">
        <f>IF(D24="-",0,D23*D24*friction/1000)</f>
        <v>0</v>
      </c>
      <c r="E25" s="90">
        <f>IF(E24="-",0,E23*E24*friction/1000)</f>
        <v>0</v>
      </c>
      <c r="F25" s="91">
        <f>IF(F24="-",0,F23*F24*friction/1000)</f>
        <v>0</v>
      </c>
    </row>
    <row r="26" spans="1:6" ht="13.5" thickBot="1">
      <c r="A26" s="27" t="s">
        <v>90</v>
      </c>
      <c r="B26" s="83"/>
      <c r="C26" s="184" t="str">
        <f>IF(C25+D25+E25+F25=0,"-",(C25+D25+E25+F25))</f>
        <v>-</v>
      </c>
      <c r="D26" s="185"/>
      <c r="E26" s="185"/>
      <c r="F26" s="186"/>
    </row>
    <row r="27" ht="12.75">
      <c r="A27" s="71">
        <f>IF(SUM('info service'!$B$20:$E$20)=0,"","Les activités suivantes ne sont pas prises en compte dans le calcul national de l'ICSHA3 : centre médico-psychologique et EHPAD.")</f>
      </c>
    </row>
    <row r="28" ht="12.75" thickBot="1"/>
    <row r="29" spans="1:3" ht="15.75" thickBot="1">
      <c r="A29" s="177" t="s">
        <v>15</v>
      </c>
      <c r="B29" s="178"/>
      <c r="C29" s="179"/>
    </row>
    <row r="30" spans="1:4" ht="19.5" customHeight="1" thickBot="1">
      <c r="A30" s="180" t="str">
        <f>"ICSHA3 en "&amp;B6&amp;":"</f>
        <v>ICSHA3 en SEPTEMBRE:</v>
      </c>
      <c r="B30" s="181"/>
      <c r="C30" s="21" t="str">
        <f>IF(C26="-","-",FIXED(C18/C26*100,1)&amp;"%")</f>
        <v>-</v>
      </c>
      <c r="D30" s="22">
        <f>IF(C26="-","",C18/C26*100)</f>
      </c>
    </row>
    <row r="31" ht="33" customHeight="1" thickBot="1"/>
    <row r="32" spans="1:6" ht="13.5" thickBot="1">
      <c r="A32" s="168" t="s">
        <v>118</v>
      </c>
      <c r="B32" s="169"/>
      <c r="C32" s="169"/>
      <c r="D32" s="169"/>
      <c r="E32" s="169"/>
      <c r="F32" s="170"/>
    </row>
    <row r="33" spans="1:6" ht="12">
      <c r="A33" s="108"/>
      <c r="C33" s="106">
        <f>IF(SERVICE1="","",SERVICE1)</f>
      </c>
      <c r="D33" s="106">
        <f>IF(SERVICE2="","",SERVICE2)</f>
      </c>
      <c r="E33" s="106">
        <f>IF(SERVICE3="","",SERVICE3)</f>
      </c>
      <c r="F33" s="107">
        <f>IF(SERVICE4="","",SERVICE4)</f>
      </c>
    </row>
    <row r="34" spans="1:6" ht="12">
      <c r="A34" s="104" t="s">
        <v>13</v>
      </c>
      <c r="B34" s="105"/>
      <c r="C34" s="18"/>
      <c r="D34" s="18"/>
      <c r="E34" s="18"/>
      <c r="F34" s="113"/>
    </row>
    <row r="35" spans="1:6" ht="12.75" thickBot="1">
      <c r="A35" s="109" t="s">
        <v>89</v>
      </c>
      <c r="B35" s="110"/>
      <c r="C35" s="90">
        <f>IF(C24="-",0,C23*C24*friction/1000)</f>
        <v>0</v>
      </c>
      <c r="D35" s="90">
        <f>IF(D24="-",0,D23*D24*friction/1000)</f>
        <v>0</v>
      </c>
      <c r="E35" s="90">
        <f>IF(E24="-",0,E23*E24*friction/1000)</f>
        <v>0</v>
      </c>
      <c r="F35" s="91">
        <f>IF(F24="-",0,F23*F24*friction/1000)</f>
        <v>0</v>
      </c>
    </row>
    <row r="36" spans="1:6" ht="15.75" thickBot="1">
      <c r="A36" s="27" t="s">
        <v>113</v>
      </c>
      <c r="B36" s="111"/>
      <c r="C36" s="101" t="str">
        <f>IF(C35=0,"-",FIXED(C34/C35*100,1)&amp;"%")</f>
        <v>-</v>
      </c>
      <c r="D36" s="100" t="str">
        <f>IF(D35=0,"-",FIXED(D34/D35*100,1)&amp;"%")</f>
        <v>-</v>
      </c>
      <c r="E36" s="100" t="str">
        <f>IF(E35=0,"-",FIXED(E34/E35*100,1)&amp;"%")</f>
        <v>-</v>
      </c>
      <c r="F36" s="100" t="str">
        <f>IF(F35=0,"-",FIXED(F34/F35*100,1)&amp;"%")</f>
        <v>-</v>
      </c>
    </row>
    <row r="37" ht="12.75">
      <c r="A37" s="71">
        <f>IF(SUM('info service'!$B$20:$E$20)=0,"","Les activités suivantes ne sont pas prises en compte dans le calcul national de l'ICSHA3 : centre médico-psychologique et EHPAD.")</f>
      </c>
    </row>
  </sheetData>
  <sheetProtection password="CF21" sheet="1" objects="1" scenarios="1" formatRows="0"/>
  <mergeCells count="9">
    <mergeCell ref="A32:F32"/>
    <mergeCell ref="C2:F3"/>
    <mergeCell ref="A23:B23"/>
    <mergeCell ref="A29:C29"/>
    <mergeCell ref="A30:B30"/>
    <mergeCell ref="A20:F20"/>
    <mergeCell ref="C26:F26"/>
    <mergeCell ref="A10:H10"/>
    <mergeCell ref="C18:H18"/>
  </mergeCells>
  <conditionalFormatting sqref="E21:E22 E33:E35 E24:E25">
    <cfRule type="expression" priority="1" dxfId="12" stopIfTrue="1">
      <formula>SERVICE3=""</formula>
    </cfRule>
  </conditionalFormatting>
  <conditionalFormatting sqref="F21:F22 F33:F35 F24:F25">
    <cfRule type="expression" priority="2" dxfId="12" stopIfTrue="1">
      <formula>SERVICE4=""</formula>
    </cfRule>
  </conditionalFormatting>
  <conditionalFormatting sqref="D21:D22 D33:D35 D24:D25">
    <cfRule type="expression" priority="3" dxfId="12" stopIfTrue="1">
      <formula>SERVICE2=""</formula>
    </cfRule>
  </conditionalFormatting>
  <conditionalFormatting sqref="C21:C25 C33:C35 D23:F23">
    <cfRule type="expression" priority="4" dxfId="12" stopIfTrue="1">
      <formula>SERVICE1=""</formula>
    </cfRule>
  </conditionalFormatting>
  <dataValidations count="1">
    <dataValidation type="whole" operator="greaterThan" allowBlank="1" showInputMessage="1" showErrorMessage="1" errorTitle="Erreur" error="Veuillez saisir un nombre de journées d'hospitalisation supérieur à 0." sqref="C23:F23">
      <formula1>0</formula1>
    </dataValidation>
  </dataValidations>
  <printOptions/>
  <pageMargins left="0.787401575" right="0.787401575" top="0.75" bottom="0.76" header="0.4921259845" footer="0.4921259845"/>
  <pageSetup fitToHeight="1" fitToWidth="1" horizontalDpi="300" verticalDpi="300" orientation="landscape" paperSize="9" scale="8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1"/>
    <pageSetUpPr fitToPage="1"/>
  </sheetPr>
  <dimension ref="A2:H37"/>
  <sheetViews>
    <sheetView showGridLines="0" zoomScalePageLayoutView="0" workbookViewId="0" topLeftCell="A9">
      <selection activeCell="C23" sqref="C23:F23"/>
    </sheetView>
  </sheetViews>
  <sheetFormatPr defaultColWidth="11.421875" defaultRowHeight="12.75"/>
  <cols>
    <col min="1" max="1" width="29.140625" style="0" bestFit="1" customWidth="1"/>
    <col min="2" max="2" width="23.140625" style="0" customWidth="1"/>
    <col min="3" max="8" width="15.7109375" style="0" customWidth="1"/>
    <col min="9" max="9" width="7.421875" style="0" customWidth="1"/>
    <col min="10" max="11" width="6.140625" style="0" customWidth="1"/>
    <col min="12" max="12" width="10.00390625" style="0" customWidth="1"/>
    <col min="13" max="13" width="7.00390625" style="0" customWidth="1"/>
    <col min="14" max="14" width="18.140625" style="0" customWidth="1"/>
    <col min="15" max="15" width="17.00390625" style="0" customWidth="1"/>
    <col min="16" max="16" width="9.00390625" style="0" customWidth="1"/>
    <col min="17" max="17" width="8.421875" style="0" customWidth="1"/>
    <col min="18" max="18" width="7.421875" style="0" customWidth="1"/>
    <col min="19" max="19" width="10.00390625" style="0" customWidth="1"/>
  </cols>
  <sheetData>
    <row r="2" spans="1:6" ht="19.5">
      <c r="A2" s="3" t="s">
        <v>122</v>
      </c>
      <c r="C2" s="171" t="str">
        <f>IF('info service'!C14="","",'info service'!C14)</f>
        <v>médecine 1</v>
      </c>
      <c r="D2" s="172"/>
      <c r="E2" s="172"/>
      <c r="F2" s="173"/>
    </row>
    <row r="3" spans="1:6" ht="19.5">
      <c r="A3" s="3" t="s">
        <v>1</v>
      </c>
      <c r="C3" s="174"/>
      <c r="D3" s="175"/>
      <c r="E3" s="175"/>
      <c r="F3" s="176"/>
    </row>
    <row r="5" spans="2:3" ht="12">
      <c r="B5" s="2" t="s">
        <v>16</v>
      </c>
      <c r="C5" s="2" t="s">
        <v>17</v>
      </c>
    </row>
    <row r="6" spans="1:3" ht="12.75">
      <c r="A6" s="7" t="s">
        <v>10</v>
      </c>
      <c r="B6" s="13" t="s">
        <v>23</v>
      </c>
      <c r="C6" s="14">
        <f>IF(ANNEE="","-",ANNEE)</f>
        <v>2019</v>
      </c>
    </row>
    <row r="8" spans="1:3" ht="12">
      <c r="A8" s="1" t="s">
        <v>11</v>
      </c>
      <c r="B8" s="6"/>
      <c r="C8" s="31" t="s">
        <v>62</v>
      </c>
    </row>
    <row r="9" ht="12.75" thickBot="1"/>
    <row r="10" spans="1:8" ht="13.5" thickBot="1">
      <c r="A10" s="168" t="s">
        <v>9</v>
      </c>
      <c r="B10" s="169"/>
      <c r="C10" s="169"/>
      <c r="D10" s="169"/>
      <c r="E10" s="169"/>
      <c r="F10" s="169"/>
      <c r="G10" s="169"/>
      <c r="H10" s="170"/>
    </row>
    <row r="11" spans="1:8" ht="12">
      <c r="A11" s="9" t="s">
        <v>52</v>
      </c>
      <c r="C11" s="93"/>
      <c r="D11" s="93"/>
      <c r="E11" s="94"/>
      <c r="F11" s="94"/>
      <c r="G11" s="94"/>
      <c r="H11" s="94"/>
    </row>
    <row r="12" spans="1:8" ht="12">
      <c r="A12" s="10" t="s">
        <v>50</v>
      </c>
      <c r="B12" s="12"/>
      <c r="C12" s="19">
        <f>septembre!C14</f>
        <v>0</v>
      </c>
      <c r="D12" s="19">
        <f>septembre!D14</f>
        <v>0</v>
      </c>
      <c r="E12" s="19">
        <f>septembre!E14</f>
        <v>0</v>
      </c>
      <c r="F12" s="19">
        <f>septembre!F14</f>
        <v>0</v>
      </c>
      <c r="G12" s="19">
        <f>septembre!G14</f>
        <v>0</v>
      </c>
      <c r="H12" s="19">
        <f>septembre!H14</f>
        <v>0</v>
      </c>
    </row>
    <row r="13" spans="1:8" ht="12">
      <c r="A13" s="10" t="str">
        <f>"Nb de flacons livrés en "&amp;B6</f>
        <v>Nb de flacons livrés en OCTOBRE</v>
      </c>
      <c r="B13" s="20"/>
      <c r="C13" s="18"/>
      <c r="D13" s="18"/>
      <c r="E13" s="18"/>
      <c r="F13" s="18"/>
      <c r="G13" s="18"/>
      <c r="H13" s="18"/>
    </row>
    <row r="14" spans="1:8" ht="12.75" customHeight="1">
      <c r="A14" s="10" t="s">
        <v>6</v>
      </c>
      <c r="B14" s="12"/>
      <c r="C14" s="18"/>
      <c r="D14" s="18"/>
      <c r="E14" s="18"/>
      <c r="F14" s="18"/>
      <c r="G14" s="18"/>
      <c r="H14" s="18"/>
    </row>
    <row r="15" spans="1:8" ht="12">
      <c r="A15" s="9"/>
      <c r="C15" s="36">
        <f aca="true" t="shared" si="0" ref="C15:H15">C11/1000</f>
        <v>0</v>
      </c>
      <c r="D15" s="36">
        <f t="shared" si="0"/>
        <v>0</v>
      </c>
      <c r="E15" s="36">
        <f t="shared" si="0"/>
        <v>0</v>
      </c>
      <c r="F15" s="36">
        <f t="shared" si="0"/>
        <v>0</v>
      </c>
      <c r="G15" s="36">
        <f t="shared" si="0"/>
        <v>0</v>
      </c>
      <c r="H15" s="36">
        <f t="shared" si="0"/>
        <v>0</v>
      </c>
    </row>
    <row r="16" spans="1:8" ht="12">
      <c r="A16" s="10" t="s">
        <v>12</v>
      </c>
      <c r="B16" s="12"/>
      <c r="C16" s="19">
        <f aca="true" t="shared" si="1" ref="C16:H16">C12+C13-C14</f>
        <v>0</v>
      </c>
      <c r="D16" s="19">
        <f t="shared" si="1"/>
        <v>0</v>
      </c>
      <c r="E16" s="19">
        <f t="shared" si="1"/>
        <v>0</v>
      </c>
      <c r="F16" s="19">
        <f t="shared" si="1"/>
        <v>0</v>
      </c>
      <c r="G16" s="19">
        <f t="shared" si="1"/>
        <v>0</v>
      </c>
      <c r="H16" s="19">
        <f t="shared" si="1"/>
        <v>0</v>
      </c>
    </row>
    <row r="17" spans="1:8" ht="12.75" thickBot="1">
      <c r="A17" s="25" t="s">
        <v>13</v>
      </c>
      <c r="B17" s="26"/>
      <c r="C17" s="24">
        <f aca="true" t="shared" si="2" ref="C17:H17">C16*C15</f>
        <v>0</v>
      </c>
      <c r="D17" s="24">
        <f t="shared" si="2"/>
        <v>0</v>
      </c>
      <c r="E17" s="24">
        <f t="shared" si="2"/>
        <v>0</v>
      </c>
      <c r="F17" s="24">
        <f t="shared" si="2"/>
        <v>0</v>
      </c>
      <c r="G17" s="24">
        <f t="shared" si="2"/>
        <v>0</v>
      </c>
      <c r="H17" s="24">
        <f t="shared" si="2"/>
        <v>0</v>
      </c>
    </row>
    <row r="18" spans="1:8" ht="13.5" thickBot="1">
      <c r="A18" s="27" t="s">
        <v>26</v>
      </c>
      <c r="B18" s="28"/>
      <c r="C18" s="187">
        <f>SUM(C17:H17)</f>
        <v>0</v>
      </c>
      <c r="D18" s="188"/>
      <c r="E18" s="188"/>
      <c r="F18" s="188"/>
      <c r="G18" s="188"/>
      <c r="H18" s="189"/>
    </row>
    <row r="19" ht="12.75" thickBot="1">
      <c r="A19" s="29"/>
    </row>
    <row r="20" spans="1:6" ht="13.5" thickBot="1">
      <c r="A20" s="168" t="s">
        <v>14</v>
      </c>
      <c r="B20" s="169"/>
      <c r="C20" s="169"/>
      <c r="D20" s="169"/>
      <c r="E20" s="169"/>
      <c r="F20" s="170"/>
    </row>
    <row r="21" spans="2:6" ht="25.5" customHeight="1">
      <c r="B21" s="66"/>
      <c r="C21" s="86">
        <f>IF(SERVICE1="","",SERVICE1)</f>
      </c>
      <c r="D21" s="86">
        <f>IF(SERVICE2="","",SERVICE2)</f>
      </c>
      <c r="E21" s="86">
        <f>IF(SERVICE3="","",SERVICE3)</f>
      </c>
      <c r="F21" s="84">
        <f>IF(SERVICE4="","",SERVICE4)</f>
      </c>
    </row>
    <row r="22" spans="2:6" ht="12.75">
      <c r="B22" s="66"/>
      <c r="C22" s="87">
        <f>IF(SERVICE1="","",VLOOKUP(SERVICE1,Friction!$A$41:$B$68,2,FALSE))</f>
      </c>
      <c r="D22" s="87">
        <f>IF(SERVICE2="","",VLOOKUP(SERVICE2,Friction!$A$41:$B$68,2,FALSE))</f>
      </c>
      <c r="E22" s="87">
        <f>IF(SERVICE3="","",VLOOKUP(SERVICE3,Friction!$A$41:$B$68,2,FALSE))</f>
      </c>
      <c r="F22" s="85">
        <f>IF(SERVICE4="","",VLOOKUP(SERVICE4,Friction!$A$41:$B$68,2,FALSE))</f>
      </c>
    </row>
    <row r="23" spans="1:6" ht="12">
      <c r="A23" s="182" t="str">
        <f>"Activité en "&amp;B6</f>
        <v>Activité en OCTOBRE</v>
      </c>
      <c r="B23" s="183"/>
      <c r="C23" s="88">
        <f>JHospit!CB43</f>
        <v>0</v>
      </c>
      <c r="D23" s="88">
        <f>JHospit!CC43</f>
        <v>0</v>
      </c>
      <c r="E23" s="88">
        <f>JHospit!CD43</f>
        <v>0</v>
      </c>
      <c r="F23" s="88">
        <f>JHospit!CE43</f>
        <v>0</v>
      </c>
    </row>
    <row r="24" spans="1:6" ht="12">
      <c r="A24" s="10" t="s">
        <v>93</v>
      </c>
      <c r="B24" s="12"/>
      <c r="C24" s="19" t="str">
        <f>IF(SERVICE1="","-",VLOOKUP(SERVICE1,Friction!$A$9:$B$36,2,FALSE))</f>
        <v>-</v>
      </c>
      <c r="D24" s="19" t="str">
        <f>IF(SERVICE2="","-",VLOOKUP(SERVICE2,Friction!$A$9:$B$36,2,FALSE))</f>
        <v>-</v>
      </c>
      <c r="E24" s="19" t="str">
        <f>IF(SERVICE3="","-",VLOOKUP(SERVICE3,Friction!$A$9:$B$36,2,FALSE))</f>
        <v>-</v>
      </c>
      <c r="F24" s="11" t="str">
        <f>IF(SERVICE4="","-",VLOOKUP(SERVICE4,Friction!$A$9:$B$36,2,FALSE))</f>
        <v>-</v>
      </c>
    </row>
    <row r="25" spans="1:6" ht="12.75" thickBot="1">
      <c r="A25" s="9" t="s">
        <v>89</v>
      </c>
      <c r="C25" s="90">
        <f>IF(C24="-",0,C23*C24*friction/1000)</f>
        <v>0</v>
      </c>
      <c r="D25" s="90">
        <f>IF(D24="-",0,D23*D24*friction/1000)</f>
        <v>0</v>
      </c>
      <c r="E25" s="90">
        <f>IF(E24="-",0,E23*E24*friction/1000)</f>
        <v>0</v>
      </c>
      <c r="F25" s="91">
        <f>IF(F24="-",0,F23*F24*friction/1000)</f>
        <v>0</v>
      </c>
    </row>
    <row r="26" spans="1:6" ht="13.5" thickBot="1">
      <c r="A26" s="27" t="s">
        <v>90</v>
      </c>
      <c r="B26" s="83"/>
      <c r="C26" s="184" t="str">
        <f>IF(C25+D25+E25+F25=0,"-",(C25+D25+E25+F25))</f>
        <v>-</v>
      </c>
      <c r="D26" s="185"/>
      <c r="E26" s="185"/>
      <c r="F26" s="186"/>
    </row>
    <row r="27" ht="12.75">
      <c r="A27" s="71">
        <f>IF(SUM('info service'!$B$20:$E$20)=0,"","Les activités suivantes ne sont pas prises en compte dans le calcul national de l'ICSHA3 : centre médico-psychologique et EHPAD.")</f>
      </c>
    </row>
    <row r="28" ht="12.75" thickBot="1"/>
    <row r="29" spans="1:3" ht="15.75" thickBot="1">
      <c r="A29" s="177" t="s">
        <v>15</v>
      </c>
      <c r="B29" s="178"/>
      <c r="C29" s="179"/>
    </row>
    <row r="30" spans="1:4" ht="19.5" customHeight="1" thickBot="1">
      <c r="A30" s="180" t="str">
        <f>"ICSHA3 en "&amp;B6&amp;":"</f>
        <v>ICSHA3 en OCTOBRE:</v>
      </c>
      <c r="B30" s="181"/>
      <c r="C30" s="21" t="str">
        <f>IF(C26="-","-",FIXED(C18/C26*100,1)&amp;"%")</f>
        <v>-</v>
      </c>
      <c r="D30" s="22">
        <f>IF(C26="-","",C18/C26*100)</f>
      </c>
    </row>
    <row r="31" ht="33" customHeight="1" thickBot="1"/>
    <row r="32" spans="1:6" ht="13.5" thickBot="1">
      <c r="A32" s="168" t="s">
        <v>118</v>
      </c>
      <c r="B32" s="169"/>
      <c r="C32" s="169"/>
      <c r="D32" s="169"/>
      <c r="E32" s="169"/>
      <c r="F32" s="170"/>
    </row>
    <row r="33" spans="1:6" ht="12">
      <c r="A33" s="108"/>
      <c r="C33" s="106">
        <f>IF(SERVICE1="","",SERVICE1)</f>
      </c>
      <c r="D33" s="106">
        <f>IF(SERVICE2="","",SERVICE2)</f>
      </c>
      <c r="E33" s="106">
        <f>IF(SERVICE3="","",SERVICE3)</f>
      </c>
      <c r="F33" s="107">
        <f>IF(SERVICE4="","",SERVICE4)</f>
      </c>
    </row>
    <row r="34" spans="1:6" ht="12">
      <c r="A34" s="104" t="s">
        <v>13</v>
      </c>
      <c r="B34" s="105"/>
      <c r="C34" s="18"/>
      <c r="D34" s="18"/>
      <c r="E34" s="18"/>
      <c r="F34" s="113"/>
    </row>
    <row r="35" spans="1:6" ht="12.75" thickBot="1">
      <c r="A35" s="109" t="s">
        <v>89</v>
      </c>
      <c r="B35" s="110"/>
      <c r="C35" s="90">
        <f>IF(C24="-",0,C23*C24*friction/1000)</f>
        <v>0</v>
      </c>
      <c r="D35" s="90">
        <f>IF(D24="-",0,D23*D24*friction/1000)</f>
        <v>0</v>
      </c>
      <c r="E35" s="90">
        <f>IF(E24="-",0,E23*E24*friction/1000)</f>
        <v>0</v>
      </c>
      <c r="F35" s="91">
        <f>IF(F24="-",0,F23*F24*friction/1000)</f>
        <v>0</v>
      </c>
    </row>
    <row r="36" spans="1:6" ht="15.75" thickBot="1">
      <c r="A36" s="27" t="s">
        <v>113</v>
      </c>
      <c r="B36" s="111"/>
      <c r="C36" s="101" t="str">
        <f>IF(C35=0,"-",FIXED(C34/C35*100,1)&amp;"%")</f>
        <v>-</v>
      </c>
      <c r="D36" s="100" t="str">
        <f>IF(D35=0,"-",FIXED(D34/D35*100,1)&amp;"%")</f>
        <v>-</v>
      </c>
      <c r="E36" s="100" t="str">
        <f>IF(E35=0,"-",FIXED(E34/E35*100,1)&amp;"%")</f>
        <v>-</v>
      </c>
      <c r="F36" s="100" t="str">
        <f>IF(F35=0,"-",FIXED(F34/F35*100,1)&amp;"%")</f>
        <v>-</v>
      </c>
    </row>
    <row r="37" ht="12.75">
      <c r="A37" s="71">
        <f>IF(SUM('info service'!$B$20:$E$20)=0,"","Les activités suivantes ne sont pas prises en compte dans le calcul national de l'ICSHA3 : centre médico-psychologique et EHPAD.")</f>
      </c>
    </row>
  </sheetData>
  <sheetProtection password="CF21" sheet="1" objects="1" scenarios="1" formatRows="0"/>
  <mergeCells count="9">
    <mergeCell ref="A32:F32"/>
    <mergeCell ref="C2:F3"/>
    <mergeCell ref="A23:B23"/>
    <mergeCell ref="A29:C29"/>
    <mergeCell ref="A30:B30"/>
    <mergeCell ref="A20:F20"/>
    <mergeCell ref="C26:F26"/>
    <mergeCell ref="A10:H10"/>
    <mergeCell ref="C18:H18"/>
  </mergeCells>
  <conditionalFormatting sqref="E21:E22 E33:E35 E24:E25">
    <cfRule type="expression" priority="1" dxfId="12" stopIfTrue="1">
      <formula>SERVICE3=""</formula>
    </cfRule>
  </conditionalFormatting>
  <conditionalFormatting sqref="F21:F22 F33:F35 F24:F25">
    <cfRule type="expression" priority="2" dxfId="12" stopIfTrue="1">
      <formula>SERVICE4=""</formula>
    </cfRule>
  </conditionalFormatting>
  <conditionalFormatting sqref="D21:D22 D33:D35 D24:D25">
    <cfRule type="expression" priority="3" dxfId="12" stopIfTrue="1">
      <formula>SERVICE2=""</formula>
    </cfRule>
  </conditionalFormatting>
  <conditionalFormatting sqref="C21:C25 C33:C35 D23:F23">
    <cfRule type="expression" priority="4" dxfId="12" stopIfTrue="1">
      <formula>SERVICE1=""</formula>
    </cfRule>
  </conditionalFormatting>
  <dataValidations count="1">
    <dataValidation type="whole" operator="greaterThan" allowBlank="1" showInputMessage="1" showErrorMessage="1" errorTitle="Erreur" error="Veuillez saisir un nombre de journées d'hospitalisation supérieur à 0." sqref="C23:F23">
      <formula1>0</formula1>
    </dataValidation>
  </dataValidations>
  <printOptions/>
  <pageMargins left="0.787401575" right="0.787401575" top="0.72" bottom="0.79" header="0.4921259845" footer="0.4921259845"/>
  <pageSetup fitToHeight="1" fitToWidth="1" horizontalDpi="300" verticalDpi="300" orientation="landscape" paperSize="9" scale="8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1"/>
    <pageSetUpPr fitToPage="1"/>
  </sheetPr>
  <dimension ref="A2:H37"/>
  <sheetViews>
    <sheetView showGridLines="0" zoomScalePageLayoutView="0" workbookViewId="0" topLeftCell="A12">
      <selection activeCell="C23" sqref="C23:F23"/>
    </sheetView>
  </sheetViews>
  <sheetFormatPr defaultColWidth="11.421875" defaultRowHeight="12.75"/>
  <cols>
    <col min="1" max="1" width="29.140625" style="0" bestFit="1" customWidth="1"/>
    <col min="2" max="2" width="23.140625" style="0" customWidth="1"/>
    <col min="3" max="8" width="15.7109375" style="0" customWidth="1"/>
    <col min="9" max="9" width="7.421875" style="0" customWidth="1"/>
    <col min="10" max="11" width="6.140625" style="0" customWidth="1"/>
    <col min="12" max="12" width="10.00390625" style="0" customWidth="1"/>
    <col min="13" max="13" width="7.00390625" style="0" customWidth="1"/>
    <col min="14" max="14" width="18.140625" style="0" customWidth="1"/>
    <col min="15" max="15" width="17.00390625" style="0" customWidth="1"/>
    <col min="16" max="16" width="9.00390625" style="0" customWidth="1"/>
    <col min="17" max="17" width="8.421875" style="0" customWidth="1"/>
    <col min="18" max="18" width="7.421875" style="0" customWidth="1"/>
    <col min="19" max="19" width="10.00390625" style="0" customWidth="1"/>
  </cols>
  <sheetData>
    <row r="2" spans="1:6" ht="19.5">
      <c r="A2" s="3" t="s">
        <v>122</v>
      </c>
      <c r="C2" s="171" t="str">
        <f>IF('info service'!C14="","",'info service'!C14)</f>
        <v>médecine 1</v>
      </c>
      <c r="D2" s="172"/>
      <c r="E2" s="172"/>
      <c r="F2" s="173"/>
    </row>
    <row r="3" spans="1:6" ht="19.5">
      <c r="A3" s="3" t="s">
        <v>1</v>
      </c>
      <c r="C3" s="174"/>
      <c r="D3" s="175"/>
      <c r="E3" s="175"/>
      <c r="F3" s="176"/>
    </row>
    <row r="5" spans="2:3" ht="12">
      <c r="B5" s="2" t="s">
        <v>16</v>
      </c>
      <c r="C5" s="2" t="s">
        <v>17</v>
      </c>
    </row>
    <row r="6" spans="1:3" ht="12.75">
      <c r="A6" s="7" t="s">
        <v>10</v>
      </c>
      <c r="B6" s="13" t="s">
        <v>24</v>
      </c>
      <c r="C6" s="14">
        <f>IF(ANNEE="","-",ANNEE)</f>
        <v>2019</v>
      </c>
    </row>
    <row r="8" spans="1:3" ht="12">
      <c r="A8" s="1" t="s">
        <v>11</v>
      </c>
      <c r="B8" s="6"/>
      <c r="C8" s="31" t="s">
        <v>62</v>
      </c>
    </row>
    <row r="9" ht="12.75" thickBot="1"/>
    <row r="10" spans="1:8" ht="13.5" thickBot="1">
      <c r="A10" s="168" t="s">
        <v>9</v>
      </c>
      <c r="B10" s="169"/>
      <c r="C10" s="169"/>
      <c r="D10" s="169"/>
      <c r="E10" s="169"/>
      <c r="F10" s="169"/>
      <c r="G10" s="169"/>
      <c r="H10" s="170"/>
    </row>
    <row r="11" spans="1:8" ht="12">
      <c r="A11" s="9" t="s">
        <v>52</v>
      </c>
      <c r="C11" s="93"/>
      <c r="D11" s="93"/>
      <c r="E11" s="94"/>
      <c r="F11" s="94"/>
      <c r="G11" s="94"/>
      <c r="H11" s="94"/>
    </row>
    <row r="12" spans="1:8" ht="12.75" customHeight="1">
      <c r="A12" s="10" t="s">
        <v>50</v>
      </c>
      <c r="B12" s="12"/>
      <c r="C12" s="19">
        <f>octobre!C14</f>
        <v>0</v>
      </c>
      <c r="D12" s="19">
        <f>octobre!D14</f>
        <v>0</v>
      </c>
      <c r="E12" s="19">
        <f>octobre!E14</f>
        <v>0</v>
      </c>
      <c r="F12" s="19">
        <f>octobre!F14</f>
        <v>0</v>
      </c>
      <c r="G12" s="19">
        <f>octobre!G14</f>
        <v>0</v>
      </c>
      <c r="H12" s="19">
        <f>octobre!H14</f>
        <v>0</v>
      </c>
    </row>
    <row r="13" spans="1:8" ht="12">
      <c r="A13" s="10" t="str">
        <f>"Nb de flacons livrés en "&amp;B6</f>
        <v>Nb de flacons livrés en NOVEMBRE</v>
      </c>
      <c r="B13" s="20"/>
      <c r="C13" s="18"/>
      <c r="D13" s="18"/>
      <c r="E13" s="18"/>
      <c r="F13" s="18"/>
      <c r="G13" s="18"/>
      <c r="H13" s="18"/>
    </row>
    <row r="14" spans="1:8" ht="12.75" customHeight="1">
      <c r="A14" s="10" t="s">
        <v>6</v>
      </c>
      <c r="B14" s="12"/>
      <c r="C14" s="18"/>
      <c r="D14" s="18"/>
      <c r="E14" s="18"/>
      <c r="F14" s="18"/>
      <c r="G14" s="18"/>
      <c r="H14" s="18"/>
    </row>
    <row r="15" spans="1:8" ht="12">
      <c r="A15" s="9"/>
      <c r="C15" s="36">
        <f aca="true" t="shared" si="0" ref="C15:H15">C11/1000</f>
        <v>0</v>
      </c>
      <c r="D15" s="36">
        <f t="shared" si="0"/>
        <v>0</v>
      </c>
      <c r="E15" s="36">
        <f t="shared" si="0"/>
        <v>0</v>
      </c>
      <c r="F15" s="36">
        <f t="shared" si="0"/>
        <v>0</v>
      </c>
      <c r="G15" s="36">
        <f t="shared" si="0"/>
        <v>0</v>
      </c>
      <c r="H15" s="36">
        <f t="shared" si="0"/>
        <v>0</v>
      </c>
    </row>
    <row r="16" spans="1:8" ht="12">
      <c r="A16" s="10" t="s">
        <v>12</v>
      </c>
      <c r="B16" s="12"/>
      <c r="C16" s="19">
        <f aca="true" t="shared" si="1" ref="C16:H16">C12+C13-C14</f>
        <v>0</v>
      </c>
      <c r="D16" s="19">
        <f t="shared" si="1"/>
        <v>0</v>
      </c>
      <c r="E16" s="19">
        <f t="shared" si="1"/>
        <v>0</v>
      </c>
      <c r="F16" s="19">
        <f t="shared" si="1"/>
        <v>0</v>
      </c>
      <c r="G16" s="19">
        <f t="shared" si="1"/>
        <v>0</v>
      </c>
      <c r="H16" s="19">
        <f t="shared" si="1"/>
        <v>0</v>
      </c>
    </row>
    <row r="17" spans="1:8" ht="12.75" thickBot="1">
      <c r="A17" s="25" t="s">
        <v>13</v>
      </c>
      <c r="B17" s="26"/>
      <c r="C17" s="24">
        <f aca="true" t="shared" si="2" ref="C17:H17">C16*C15</f>
        <v>0</v>
      </c>
      <c r="D17" s="24">
        <f t="shared" si="2"/>
        <v>0</v>
      </c>
      <c r="E17" s="24">
        <f t="shared" si="2"/>
        <v>0</v>
      </c>
      <c r="F17" s="24">
        <f t="shared" si="2"/>
        <v>0</v>
      </c>
      <c r="G17" s="24">
        <f t="shared" si="2"/>
        <v>0</v>
      </c>
      <c r="H17" s="24">
        <f t="shared" si="2"/>
        <v>0</v>
      </c>
    </row>
    <row r="18" spans="1:8" ht="13.5" thickBot="1">
      <c r="A18" s="27" t="s">
        <v>26</v>
      </c>
      <c r="B18" s="28"/>
      <c r="C18" s="187">
        <f>SUM(C17:H17)</f>
        <v>0</v>
      </c>
      <c r="D18" s="188"/>
      <c r="E18" s="188"/>
      <c r="F18" s="188"/>
      <c r="G18" s="188"/>
      <c r="H18" s="189"/>
    </row>
    <row r="19" ht="12.75" thickBot="1">
      <c r="A19" s="29"/>
    </row>
    <row r="20" spans="1:6" ht="13.5" thickBot="1">
      <c r="A20" s="168" t="s">
        <v>14</v>
      </c>
      <c r="B20" s="169"/>
      <c r="C20" s="169"/>
      <c r="D20" s="169"/>
      <c r="E20" s="169"/>
      <c r="F20" s="170"/>
    </row>
    <row r="21" spans="2:6" ht="25.5" customHeight="1">
      <c r="B21" s="66"/>
      <c r="C21" s="86">
        <f>IF(SERVICE1="","",SERVICE1)</f>
      </c>
      <c r="D21" s="86">
        <f>IF(SERVICE2="","",SERVICE2)</f>
      </c>
      <c r="E21" s="86">
        <f>IF(SERVICE3="","",SERVICE3)</f>
      </c>
      <c r="F21" s="84">
        <f>IF(SERVICE4="","",SERVICE4)</f>
      </c>
    </row>
    <row r="22" spans="2:6" ht="12.75">
      <c r="B22" s="66"/>
      <c r="C22" s="87">
        <f>IF(SERVICE1="","",VLOOKUP(SERVICE1,Friction!$A$41:$B$68,2,FALSE))</f>
      </c>
      <c r="D22" s="87">
        <f>IF(SERVICE2="","",VLOOKUP(SERVICE2,Friction!$A$41:$B$68,2,FALSE))</f>
      </c>
      <c r="E22" s="87">
        <f>IF(SERVICE3="","",VLOOKUP(SERVICE3,Friction!$A$41:$B$68,2,FALSE))</f>
      </c>
      <c r="F22" s="85">
        <f>IF(SERVICE4="","",VLOOKUP(SERVICE4,Friction!$A$41:$B$68,2,FALSE))</f>
      </c>
    </row>
    <row r="23" spans="1:6" ht="12">
      <c r="A23" s="182" t="str">
        <f>"Activité en "&amp;B6</f>
        <v>Activité en NOVEMBRE</v>
      </c>
      <c r="B23" s="183"/>
      <c r="C23" s="88">
        <f>JHospit!CJ43</f>
        <v>0</v>
      </c>
      <c r="D23" s="88">
        <f>JHospit!CK43</f>
        <v>0</v>
      </c>
      <c r="E23" s="88">
        <f>JHospit!CL43</f>
        <v>0</v>
      </c>
      <c r="F23" s="88">
        <f>JHospit!CM43</f>
        <v>0</v>
      </c>
    </row>
    <row r="24" spans="1:6" ht="12">
      <c r="A24" s="10" t="s">
        <v>93</v>
      </c>
      <c r="B24" s="12"/>
      <c r="C24" s="19" t="str">
        <f>IF(SERVICE1="","-",VLOOKUP(SERVICE1,Friction!$A$9:$B$36,2,FALSE))</f>
        <v>-</v>
      </c>
      <c r="D24" s="19" t="str">
        <f>IF(SERVICE2="","-",VLOOKUP(SERVICE2,Friction!$A$9:$B$36,2,FALSE))</f>
        <v>-</v>
      </c>
      <c r="E24" s="19" t="str">
        <f>IF(SERVICE3="","-",VLOOKUP(SERVICE3,Friction!$A$9:$B$36,2,FALSE))</f>
        <v>-</v>
      </c>
      <c r="F24" s="11" t="str">
        <f>IF(SERVICE4="","-",VLOOKUP(SERVICE4,Friction!$A$9:$B$36,2,FALSE))</f>
        <v>-</v>
      </c>
    </row>
    <row r="25" spans="1:6" ht="12.75" thickBot="1">
      <c r="A25" s="9" t="s">
        <v>89</v>
      </c>
      <c r="C25" s="90">
        <f>IF(C24="-",0,C23*C24*friction/1000)</f>
        <v>0</v>
      </c>
      <c r="D25" s="90">
        <f>IF(D24="-",0,D23*D24*friction/1000)</f>
        <v>0</v>
      </c>
      <c r="E25" s="90">
        <f>IF(E24="-",0,E23*E24*friction/1000)</f>
        <v>0</v>
      </c>
      <c r="F25" s="91">
        <f>IF(F24="-",0,F23*F24*friction/1000)</f>
        <v>0</v>
      </c>
    </row>
    <row r="26" spans="1:6" ht="13.5" thickBot="1">
      <c r="A26" s="27" t="s">
        <v>90</v>
      </c>
      <c r="B26" s="83"/>
      <c r="C26" s="184" t="str">
        <f>IF(C25+D25+E25+F25=0,"-",(C25+D25+E25+F25))</f>
        <v>-</v>
      </c>
      <c r="D26" s="185"/>
      <c r="E26" s="185"/>
      <c r="F26" s="186"/>
    </row>
    <row r="27" ht="12.75">
      <c r="A27" s="71">
        <f>IF(SUM('info service'!$B$20:$E$20)=0,"","Les activités suivantes ne sont pas prises en compte dans le calcul national de l'ICSHA3 : centre médico-psychologique et EHPAD.")</f>
      </c>
    </row>
    <row r="28" ht="12.75" thickBot="1"/>
    <row r="29" spans="1:3" ht="15.75" thickBot="1">
      <c r="A29" s="177" t="s">
        <v>15</v>
      </c>
      <c r="B29" s="178"/>
      <c r="C29" s="179"/>
    </row>
    <row r="30" spans="1:4" ht="19.5" customHeight="1" thickBot="1">
      <c r="A30" s="180" t="str">
        <f>"ICSHA3 en "&amp;B6&amp;":"</f>
        <v>ICSHA3 en NOVEMBRE:</v>
      </c>
      <c r="B30" s="181"/>
      <c r="C30" s="21" t="str">
        <f>IF(C26="-","-",FIXED(C18/C26*100,1)&amp;"%")</f>
        <v>-</v>
      </c>
      <c r="D30" s="22">
        <f>IF(C26="-","",C18/C26*100)</f>
      </c>
    </row>
    <row r="31" ht="33" customHeight="1" thickBot="1"/>
    <row r="32" spans="1:6" ht="13.5" thickBot="1">
      <c r="A32" s="168" t="s">
        <v>118</v>
      </c>
      <c r="B32" s="169"/>
      <c r="C32" s="169"/>
      <c r="D32" s="169"/>
      <c r="E32" s="169"/>
      <c r="F32" s="170"/>
    </row>
    <row r="33" spans="1:6" ht="12">
      <c r="A33" s="108"/>
      <c r="C33" s="106">
        <f>IF(SERVICE1="","",SERVICE1)</f>
      </c>
      <c r="D33" s="106">
        <f>IF(SERVICE2="","",SERVICE2)</f>
      </c>
      <c r="E33" s="106">
        <f>IF(SERVICE3="","",SERVICE3)</f>
      </c>
      <c r="F33" s="107">
        <f>IF(SERVICE4="","",SERVICE4)</f>
      </c>
    </row>
    <row r="34" spans="1:6" ht="12">
      <c r="A34" s="104" t="s">
        <v>13</v>
      </c>
      <c r="B34" s="105"/>
      <c r="C34" s="18"/>
      <c r="D34" s="18"/>
      <c r="E34" s="18"/>
      <c r="F34" s="113"/>
    </row>
    <row r="35" spans="1:6" ht="12.75" thickBot="1">
      <c r="A35" s="109" t="s">
        <v>89</v>
      </c>
      <c r="B35" s="110"/>
      <c r="C35" s="90">
        <f>IF(C24="-",0,C23*C24*friction/1000)</f>
        <v>0</v>
      </c>
      <c r="D35" s="90">
        <f>IF(D24="-",0,D23*D24*friction/1000)</f>
        <v>0</v>
      </c>
      <c r="E35" s="90">
        <f>IF(E24="-",0,E23*E24*friction/1000)</f>
        <v>0</v>
      </c>
      <c r="F35" s="91">
        <f>IF(F24="-",0,F23*F24*friction/1000)</f>
        <v>0</v>
      </c>
    </row>
    <row r="36" spans="1:6" ht="15.75" thickBot="1">
      <c r="A36" s="27" t="s">
        <v>113</v>
      </c>
      <c r="B36" s="111"/>
      <c r="C36" s="101" t="str">
        <f>IF(C35=0,"-",FIXED(C34/C35*100,1)&amp;"%")</f>
        <v>-</v>
      </c>
      <c r="D36" s="100" t="str">
        <f>IF(D35=0,"-",FIXED(D34/D35*100,1)&amp;"%")</f>
        <v>-</v>
      </c>
      <c r="E36" s="100" t="str">
        <f>IF(E35=0,"-",FIXED(E34/E35*100,1)&amp;"%")</f>
        <v>-</v>
      </c>
      <c r="F36" s="100" t="str">
        <f>IF(F35=0,"-",FIXED(F34/F35*100,1)&amp;"%")</f>
        <v>-</v>
      </c>
    </row>
    <row r="37" ht="12.75">
      <c r="A37" s="71">
        <f>IF(SUM('info service'!$B$20:$E$20)=0,"","Les activités suivantes ne sont pas prises en compte dans le calcul national de l'ICSHA3 : centre médico-psychologique et EHPAD.")</f>
      </c>
    </row>
  </sheetData>
  <sheetProtection password="CF21" sheet="1" objects="1" scenarios="1" formatRows="0"/>
  <mergeCells count="9">
    <mergeCell ref="A32:F32"/>
    <mergeCell ref="C2:F3"/>
    <mergeCell ref="A23:B23"/>
    <mergeCell ref="A29:C29"/>
    <mergeCell ref="A30:B30"/>
    <mergeCell ref="A20:F20"/>
    <mergeCell ref="C26:F26"/>
    <mergeCell ref="A10:H10"/>
    <mergeCell ref="C18:H18"/>
  </mergeCells>
  <conditionalFormatting sqref="E21:E22 E33:E35 E24:E25">
    <cfRule type="expression" priority="1" dxfId="12" stopIfTrue="1">
      <formula>SERVICE3=""</formula>
    </cfRule>
  </conditionalFormatting>
  <conditionalFormatting sqref="F21:F22 F33:F35 F24:F25">
    <cfRule type="expression" priority="2" dxfId="12" stopIfTrue="1">
      <formula>SERVICE4=""</formula>
    </cfRule>
  </conditionalFormatting>
  <conditionalFormatting sqref="D21:D22 D33:D35 D24:D25">
    <cfRule type="expression" priority="3" dxfId="12" stopIfTrue="1">
      <formula>SERVICE2=""</formula>
    </cfRule>
  </conditionalFormatting>
  <conditionalFormatting sqref="C21:C25 C33:C35 D23:F23">
    <cfRule type="expression" priority="4" dxfId="12" stopIfTrue="1">
      <formula>SERVICE1=""</formula>
    </cfRule>
  </conditionalFormatting>
  <dataValidations count="1">
    <dataValidation type="whole" operator="greaterThan" allowBlank="1" showInputMessage="1" showErrorMessage="1" errorTitle="Erreur" error="Veuillez saisir un nombre de journées d'hospitalisation supérieur à 0." sqref="C23:F23">
      <formula1>0</formula1>
    </dataValidation>
  </dataValidations>
  <printOptions/>
  <pageMargins left="0.787401575" right="0.787401575" top="0.74" bottom="0.71" header="0.4921259845" footer="0.4921259845"/>
  <pageSetup fitToHeight="1" fitToWidth="1" horizontalDpi="300" verticalDpi="300" orientation="landscape" paperSize="9" scale="8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41"/>
    <pageSetUpPr fitToPage="1"/>
  </sheetPr>
  <dimension ref="A2:H37"/>
  <sheetViews>
    <sheetView showGridLines="0" zoomScalePageLayoutView="0" workbookViewId="0" topLeftCell="A10">
      <selection activeCell="F23" sqref="F23"/>
    </sheetView>
  </sheetViews>
  <sheetFormatPr defaultColWidth="11.421875" defaultRowHeight="12.75"/>
  <cols>
    <col min="1" max="1" width="29.140625" style="0" bestFit="1" customWidth="1"/>
    <col min="2" max="2" width="23.140625" style="0" customWidth="1"/>
    <col min="3" max="8" width="15.7109375" style="0" customWidth="1"/>
    <col min="9" max="9" width="7.421875" style="0" customWidth="1"/>
    <col min="10" max="11" width="6.140625" style="0" customWidth="1"/>
    <col min="12" max="12" width="10.00390625" style="0" customWidth="1"/>
    <col min="13" max="13" width="7.00390625" style="0" customWidth="1"/>
    <col min="14" max="14" width="18.140625" style="0" customWidth="1"/>
    <col min="15" max="15" width="17.00390625" style="0" customWidth="1"/>
    <col min="16" max="16" width="9.00390625" style="0" customWidth="1"/>
    <col min="17" max="17" width="8.421875" style="0" customWidth="1"/>
    <col min="18" max="18" width="7.421875" style="0" customWidth="1"/>
    <col min="19" max="19" width="10.00390625" style="0" customWidth="1"/>
  </cols>
  <sheetData>
    <row r="2" spans="1:6" ht="19.5">
      <c r="A2" s="3" t="s">
        <v>122</v>
      </c>
      <c r="C2" s="171" t="str">
        <f>IF('info service'!C14="","",'info service'!C14)</f>
        <v>médecine 1</v>
      </c>
      <c r="D2" s="172"/>
      <c r="E2" s="172"/>
      <c r="F2" s="173"/>
    </row>
    <row r="3" spans="1:6" ht="19.5">
      <c r="A3" s="3" t="s">
        <v>1</v>
      </c>
      <c r="C3" s="174"/>
      <c r="D3" s="175"/>
      <c r="E3" s="175"/>
      <c r="F3" s="176"/>
    </row>
    <row r="5" spans="2:3" ht="12">
      <c r="B5" s="2" t="s">
        <v>16</v>
      </c>
      <c r="C5" s="2" t="s">
        <v>17</v>
      </c>
    </row>
    <row r="6" spans="1:3" ht="12.75">
      <c r="A6" s="7" t="s">
        <v>10</v>
      </c>
      <c r="B6" s="13" t="s">
        <v>25</v>
      </c>
      <c r="C6" s="14">
        <f>IF(ANNEE="","-",ANNEE)</f>
        <v>2019</v>
      </c>
    </row>
    <row r="8" spans="1:3" ht="12">
      <c r="A8" s="1" t="s">
        <v>11</v>
      </c>
      <c r="B8" s="6"/>
      <c r="C8" s="31" t="s">
        <v>62</v>
      </c>
    </row>
    <row r="9" ht="12.75" thickBot="1"/>
    <row r="10" spans="1:8" ht="13.5" thickBot="1">
      <c r="A10" s="168" t="s">
        <v>9</v>
      </c>
      <c r="B10" s="169"/>
      <c r="C10" s="169"/>
      <c r="D10" s="169"/>
      <c r="E10" s="169"/>
      <c r="F10" s="169"/>
      <c r="G10" s="169"/>
      <c r="H10" s="170"/>
    </row>
    <row r="11" spans="1:8" ht="12">
      <c r="A11" s="9" t="s">
        <v>52</v>
      </c>
      <c r="C11" s="93"/>
      <c r="D11" s="93"/>
      <c r="E11" s="94"/>
      <c r="F11" s="94"/>
      <c r="G11" s="94"/>
      <c r="H11" s="94"/>
    </row>
    <row r="12" spans="1:8" ht="12.75" customHeight="1">
      <c r="A12" s="10" t="s">
        <v>50</v>
      </c>
      <c r="B12" s="12"/>
      <c r="C12" s="19">
        <f>novembre!C14</f>
        <v>0</v>
      </c>
      <c r="D12" s="19">
        <f>novembre!D14</f>
        <v>0</v>
      </c>
      <c r="E12" s="19">
        <f>novembre!E14</f>
        <v>0</v>
      </c>
      <c r="F12" s="19">
        <f>novembre!F14</f>
        <v>0</v>
      </c>
      <c r="G12" s="19">
        <f>novembre!G14</f>
        <v>0</v>
      </c>
      <c r="H12" s="19">
        <f>novembre!H14</f>
        <v>0</v>
      </c>
    </row>
    <row r="13" spans="1:8" ht="12.75" customHeight="1">
      <c r="A13" s="10" t="str">
        <f>"Nb de flacons livrés en "&amp;B6</f>
        <v>Nb de flacons livrés en DECEMBRE</v>
      </c>
      <c r="B13" s="20"/>
      <c r="C13" s="18"/>
      <c r="D13" s="18"/>
      <c r="E13" s="18"/>
      <c r="F13" s="18"/>
      <c r="G13" s="18"/>
      <c r="H13" s="18"/>
    </row>
    <row r="14" spans="1:8" ht="12.75" customHeight="1">
      <c r="A14" s="10" t="s">
        <v>6</v>
      </c>
      <c r="B14" s="12"/>
      <c r="C14" s="18"/>
      <c r="D14" s="18"/>
      <c r="E14" s="18"/>
      <c r="F14" s="18"/>
      <c r="G14" s="18"/>
      <c r="H14" s="18"/>
    </row>
    <row r="15" spans="1:8" ht="12">
      <c r="A15" s="9"/>
      <c r="C15" s="36">
        <f aca="true" t="shared" si="0" ref="C15:H15">C11/1000</f>
        <v>0</v>
      </c>
      <c r="D15" s="36">
        <f t="shared" si="0"/>
        <v>0</v>
      </c>
      <c r="E15" s="36">
        <f t="shared" si="0"/>
        <v>0</v>
      </c>
      <c r="F15" s="36">
        <f t="shared" si="0"/>
        <v>0</v>
      </c>
      <c r="G15" s="36">
        <f t="shared" si="0"/>
        <v>0</v>
      </c>
      <c r="H15" s="36">
        <f t="shared" si="0"/>
        <v>0</v>
      </c>
    </row>
    <row r="16" spans="1:8" ht="12">
      <c r="A16" s="10" t="s">
        <v>12</v>
      </c>
      <c r="B16" s="12"/>
      <c r="C16" s="19">
        <f aca="true" t="shared" si="1" ref="C16:H16">C12+C13-C14</f>
        <v>0</v>
      </c>
      <c r="D16" s="19">
        <f t="shared" si="1"/>
        <v>0</v>
      </c>
      <c r="E16" s="19">
        <f t="shared" si="1"/>
        <v>0</v>
      </c>
      <c r="F16" s="19">
        <f t="shared" si="1"/>
        <v>0</v>
      </c>
      <c r="G16" s="19">
        <f t="shared" si="1"/>
        <v>0</v>
      </c>
      <c r="H16" s="19">
        <f t="shared" si="1"/>
        <v>0</v>
      </c>
    </row>
    <row r="17" spans="1:8" ht="12.75" thickBot="1">
      <c r="A17" s="25" t="s">
        <v>13</v>
      </c>
      <c r="B17" s="26"/>
      <c r="C17" s="24">
        <f aca="true" t="shared" si="2" ref="C17:H17">C16*C15</f>
        <v>0</v>
      </c>
      <c r="D17" s="24">
        <f t="shared" si="2"/>
        <v>0</v>
      </c>
      <c r="E17" s="24">
        <f t="shared" si="2"/>
        <v>0</v>
      </c>
      <c r="F17" s="24">
        <f t="shared" si="2"/>
        <v>0</v>
      </c>
      <c r="G17" s="24">
        <f t="shared" si="2"/>
        <v>0</v>
      </c>
      <c r="H17" s="24">
        <f t="shared" si="2"/>
        <v>0</v>
      </c>
    </row>
    <row r="18" spans="1:8" ht="13.5" thickBot="1">
      <c r="A18" s="27" t="s">
        <v>26</v>
      </c>
      <c r="B18" s="28"/>
      <c r="C18" s="187">
        <f>SUM(C17:H17)</f>
        <v>0</v>
      </c>
      <c r="D18" s="188"/>
      <c r="E18" s="188"/>
      <c r="F18" s="188"/>
      <c r="G18" s="188"/>
      <c r="H18" s="189"/>
    </row>
    <row r="19" ht="12.75" thickBot="1">
      <c r="A19" s="29"/>
    </row>
    <row r="20" spans="1:6" ht="13.5" thickBot="1">
      <c r="A20" s="168" t="s">
        <v>14</v>
      </c>
      <c r="B20" s="169"/>
      <c r="C20" s="169"/>
      <c r="D20" s="169"/>
      <c r="E20" s="169"/>
      <c r="F20" s="170"/>
    </row>
    <row r="21" spans="2:6" ht="25.5" customHeight="1">
      <c r="B21" s="66"/>
      <c r="C21" s="86">
        <f>IF(SERVICE1="","",SERVICE1)</f>
      </c>
      <c r="D21" s="86">
        <f>IF(SERVICE2="","",SERVICE2)</f>
      </c>
      <c r="E21" s="86">
        <f>IF(SERVICE3="","",SERVICE3)</f>
      </c>
      <c r="F21" s="84">
        <f>IF(SERVICE4="","",SERVICE4)</f>
      </c>
    </row>
    <row r="22" spans="2:6" ht="12.75">
      <c r="B22" s="66"/>
      <c r="C22" s="87">
        <f>IF(SERVICE1="","",VLOOKUP(SERVICE1,Friction!$A$41:$B$68,2,FALSE))</f>
      </c>
      <c r="D22" s="87">
        <f>IF(SERVICE2="","",VLOOKUP(SERVICE2,Friction!$A$41:$B$68,2,FALSE))</f>
      </c>
      <c r="E22" s="87">
        <f>IF(SERVICE3="","",VLOOKUP(SERVICE3,Friction!$A$41:$B$68,2,FALSE))</f>
      </c>
      <c r="F22" s="85">
        <f>IF(SERVICE4="","",VLOOKUP(SERVICE4,Friction!$A$41:$B$68,2,FALSE))</f>
      </c>
    </row>
    <row r="23" spans="1:6" ht="12">
      <c r="A23" s="182" t="str">
        <f>"Activité en "&amp;B6</f>
        <v>Activité en DECEMBRE</v>
      </c>
      <c r="B23" s="183"/>
      <c r="C23" s="88">
        <f>JHospit!CR43</f>
        <v>0</v>
      </c>
      <c r="D23" s="88">
        <f>JHospit!CS43</f>
        <v>0</v>
      </c>
      <c r="E23" s="88">
        <f>JHospit!CT43</f>
        <v>0</v>
      </c>
      <c r="F23" s="88">
        <f>JHospit!CU43</f>
        <v>0</v>
      </c>
    </row>
    <row r="24" spans="1:6" ht="12">
      <c r="A24" s="10" t="s">
        <v>93</v>
      </c>
      <c r="B24" s="12"/>
      <c r="C24" s="19" t="str">
        <f>IF(SERVICE1="","-",VLOOKUP(SERVICE1,Friction!$A$9:$B$36,2,FALSE))</f>
        <v>-</v>
      </c>
      <c r="D24" s="19" t="str">
        <f>IF(SERVICE2="","-",VLOOKUP(SERVICE2,Friction!$A$9:$B$36,2,FALSE))</f>
        <v>-</v>
      </c>
      <c r="E24" s="19" t="str">
        <f>IF(SERVICE3="","-",VLOOKUP(SERVICE3,Friction!$A$9:$B$36,2,FALSE))</f>
        <v>-</v>
      </c>
      <c r="F24" s="11" t="str">
        <f>IF(SERVICE4="","-",VLOOKUP(SERVICE4,Friction!$A$9:$B$36,2,FALSE))</f>
        <v>-</v>
      </c>
    </row>
    <row r="25" spans="1:6" ht="12.75" thickBot="1">
      <c r="A25" s="9" t="s">
        <v>89</v>
      </c>
      <c r="C25" s="90">
        <f>IF(C24="-",0,C23*C24*friction/1000)</f>
        <v>0</v>
      </c>
      <c r="D25" s="90">
        <f>IF(D24="-",0,D23*D24*friction/1000)</f>
        <v>0</v>
      </c>
      <c r="E25" s="90">
        <f>IF(E24="-",0,E23*E24*friction/1000)</f>
        <v>0</v>
      </c>
      <c r="F25" s="91">
        <f>IF(F24="-",0,F23*F24*friction/1000)</f>
        <v>0</v>
      </c>
    </row>
    <row r="26" spans="1:6" ht="13.5" thickBot="1">
      <c r="A26" s="27" t="s">
        <v>90</v>
      </c>
      <c r="B26" s="83"/>
      <c r="C26" s="184" t="str">
        <f>IF(C25+D25+E25+F25=0,"-",(C25+D25+E25+F25))</f>
        <v>-</v>
      </c>
      <c r="D26" s="185"/>
      <c r="E26" s="185"/>
      <c r="F26" s="186"/>
    </row>
    <row r="27" ht="12.75">
      <c r="A27" s="71">
        <f>IF(SUM('info service'!$B$20:$E$20)=0,"","Les activités suivantes ne sont pas prises en compte dans le calcul national de l'ICSHA3 : centre médico-psychologique et EHPAD.")</f>
      </c>
    </row>
    <row r="28" ht="12.75" thickBot="1"/>
    <row r="29" spans="1:3" ht="15.75" thickBot="1">
      <c r="A29" s="177" t="s">
        <v>15</v>
      </c>
      <c r="B29" s="178"/>
      <c r="C29" s="179"/>
    </row>
    <row r="30" spans="1:4" ht="19.5" customHeight="1" thickBot="1">
      <c r="A30" s="180" t="str">
        <f>"ICSHA3 en "&amp;B6&amp;":"</f>
        <v>ICSHA3 en DECEMBRE:</v>
      </c>
      <c r="B30" s="181"/>
      <c r="C30" s="21" t="str">
        <f>IF(C26="-","-",FIXED(C18/C26*100,1)&amp;"%")</f>
        <v>-</v>
      </c>
      <c r="D30" s="22">
        <f>IF(C26="-","",C18/C26*100)</f>
      </c>
    </row>
    <row r="31" ht="33" customHeight="1" thickBot="1"/>
    <row r="32" spans="1:6" ht="13.5" thickBot="1">
      <c r="A32" s="168" t="s">
        <v>118</v>
      </c>
      <c r="B32" s="169"/>
      <c r="C32" s="169"/>
      <c r="D32" s="169"/>
      <c r="E32" s="169"/>
      <c r="F32" s="170"/>
    </row>
    <row r="33" spans="1:6" ht="12">
      <c r="A33" s="108"/>
      <c r="C33" s="106">
        <f>IF(SERVICE1="","",SERVICE1)</f>
      </c>
      <c r="D33" s="106">
        <f>IF(SERVICE2="","",SERVICE2)</f>
      </c>
      <c r="E33" s="106">
        <f>IF(SERVICE3="","",SERVICE3)</f>
      </c>
      <c r="F33" s="107">
        <f>IF(SERVICE4="","",SERVICE4)</f>
      </c>
    </row>
    <row r="34" spans="1:6" ht="12">
      <c r="A34" s="104" t="s">
        <v>13</v>
      </c>
      <c r="B34" s="105"/>
      <c r="C34" s="18"/>
      <c r="D34" s="18"/>
      <c r="E34" s="18"/>
      <c r="F34" s="113"/>
    </row>
    <row r="35" spans="1:6" ht="12.75" thickBot="1">
      <c r="A35" s="109" t="s">
        <v>89</v>
      </c>
      <c r="B35" s="110"/>
      <c r="C35" s="90">
        <f>IF(C24="-",0,C23*C24*friction/1000)</f>
        <v>0</v>
      </c>
      <c r="D35" s="90">
        <f>IF(D24="-",0,D23*D24*friction/1000)</f>
        <v>0</v>
      </c>
      <c r="E35" s="90">
        <f>IF(E24="-",0,E23*E24*friction/1000)</f>
        <v>0</v>
      </c>
      <c r="F35" s="91">
        <f>IF(F24="-",0,F23*F24*friction/1000)</f>
        <v>0</v>
      </c>
    </row>
    <row r="36" spans="1:6" ht="15.75" thickBot="1">
      <c r="A36" s="27" t="s">
        <v>113</v>
      </c>
      <c r="B36" s="111"/>
      <c r="C36" s="101" t="str">
        <f>IF(C35=0,"-",FIXED(C34/C35*100,1)&amp;"%")</f>
        <v>-</v>
      </c>
      <c r="D36" s="100" t="str">
        <f>IF(D35=0,"-",FIXED(D34/D35*100,1)&amp;"%")</f>
        <v>-</v>
      </c>
      <c r="E36" s="100" t="str">
        <f>IF(E35=0,"-",FIXED(E34/E35*100,1)&amp;"%")</f>
        <v>-</v>
      </c>
      <c r="F36" s="100" t="str">
        <f>IF(F35=0,"-",FIXED(F34/F35*100,1)&amp;"%")</f>
        <v>-</v>
      </c>
    </row>
    <row r="37" ht="12.75">
      <c r="A37" s="71">
        <f>IF(SUM('info service'!$B$20:$E$20)=0,"","Les activités suivantes ne sont pas prises en compte dans le calcul national de l'ICSHA3 : centre médico-psychologique et EHPAD.")</f>
      </c>
    </row>
  </sheetData>
  <sheetProtection password="CF21" sheet="1" objects="1" scenarios="1" formatRows="0"/>
  <mergeCells count="9">
    <mergeCell ref="A32:F32"/>
    <mergeCell ref="C2:F3"/>
    <mergeCell ref="A23:B23"/>
    <mergeCell ref="A29:C29"/>
    <mergeCell ref="A30:B30"/>
    <mergeCell ref="A20:F20"/>
    <mergeCell ref="C26:F26"/>
    <mergeCell ref="A10:H10"/>
    <mergeCell ref="C18:H18"/>
  </mergeCells>
  <conditionalFormatting sqref="E21:E22 E33:E35 E24:E25">
    <cfRule type="expression" priority="1" dxfId="12" stopIfTrue="1">
      <formula>SERVICE3=""</formula>
    </cfRule>
  </conditionalFormatting>
  <conditionalFormatting sqref="F21:F22 F33:F35 F24:F25">
    <cfRule type="expression" priority="2" dxfId="12" stopIfTrue="1">
      <formula>SERVICE4=""</formula>
    </cfRule>
  </conditionalFormatting>
  <conditionalFormatting sqref="D21:D22 D33:D35 D24:D25">
    <cfRule type="expression" priority="3" dxfId="12" stopIfTrue="1">
      <formula>SERVICE2=""</formula>
    </cfRule>
  </conditionalFormatting>
  <conditionalFormatting sqref="C21:C25 C33:C35 D23:F23">
    <cfRule type="expression" priority="4" dxfId="12" stopIfTrue="1">
      <formula>SERVICE1=""</formula>
    </cfRule>
  </conditionalFormatting>
  <dataValidations count="1">
    <dataValidation type="whole" operator="greaterThan" allowBlank="1" showInputMessage="1" showErrorMessage="1" errorTitle="Erreur" error="Veuillez saisir un nombre de journées d'hospitalisation supérieur à 0." sqref="C23:F23">
      <formula1>0</formula1>
    </dataValidation>
  </dataValidations>
  <printOptions/>
  <pageMargins left="0.787401575" right="0.787401575" top="0.72" bottom="0.67" header="0.4921259845" footer="0.4921259845"/>
  <pageSetup fitToHeight="1" fitToWidth="1" horizontalDpi="300" verticalDpi="300" orientation="landscape" paperSize="9" scale="8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J72"/>
  <sheetViews>
    <sheetView showGridLines="0" zoomScalePageLayoutView="0" workbookViewId="0" topLeftCell="A1">
      <selection activeCell="I48" sqref="I48"/>
    </sheetView>
  </sheetViews>
  <sheetFormatPr defaultColWidth="11.421875" defaultRowHeight="12.75"/>
  <cols>
    <col min="1" max="1" width="34.00390625" style="0" customWidth="1"/>
    <col min="2" max="2" width="12.7109375" style="0" customWidth="1"/>
    <col min="6" max="6" width="17.421875" style="0" customWidth="1"/>
    <col min="7" max="7" width="13.00390625" style="0" customWidth="1"/>
  </cols>
  <sheetData>
    <row r="1" ht="12.75" thickBot="1"/>
    <row r="2" spans="1:9" ht="21" customHeight="1">
      <c r="A2" s="197" t="s">
        <v>57</v>
      </c>
      <c r="B2" s="198"/>
      <c r="C2" s="198"/>
      <c r="D2" s="198"/>
      <c r="E2" s="198"/>
      <c r="F2" s="198"/>
      <c r="G2" s="198"/>
      <c r="H2" s="199"/>
      <c r="I2" s="97"/>
    </row>
    <row r="3" spans="1:9" ht="20.25" customHeight="1" thickBot="1">
      <c r="A3" s="194" t="s">
        <v>56</v>
      </c>
      <c r="B3" s="195"/>
      <c r="C3" s="195"/>
      <c r="D3" s="195"/>
      <c r="E3" s="195"/>
      <c r="F3" s="195"/>
      <c r="G3" s="195"/>
      <c r="H3" s="196"/>
      <c r="I3" s="97"/>
    </row>
    <row r="6" spans="1:7" ht="12.75">
      <c r="A6" s="31"/>
      <c r="B6" s="31"/>
      <c r="C6" s="57"/>
      <c r="F6" s="31"/>
      <c r="G6" s="31"/>
    </row>
    <row r="7" spans="1:7" ht="12.75">
      <c r="A7" s="192" t="s">
        <v>92</v>
      </c>
      <c r="B7" s="47" t="s">
        <v>53</v>
      </c>
      <c r="F7" s="52"/>
      <c r="G7" s="51"/>
    </row>
    <row r="8" spans="1:7" ht="12.75">
      <c r="A8" s="193"/>
      <c r="B8" s="48" t="s">
        <v>54</v>
      </c>
      <c r="F8" s="52"/>
      <c r="G8" s="51"/>
    </row>
    <row r="9" spans="1:3" ht="12">
      <c r="A9" s="53" t="s">
        <v>124</v>
      </c>
      <c r="B9" s="46">
        <v>16</v>
      </c>
      <c r="C9" s="35" t="s">
        <v>71</v>
      </c>
    </row>
    <row r="10" spans="1:3" ht="12">
      <c r="A10" s="53" t="s">
        <v>125</v>
      </c>
      <c r="B10" s="46">
        <v>14</v>
      </c>
      <c r="C10" s="35" t="s">
        <v>71</v>
      </c>
    </row>
    <row r="11" spans="1:3" ht="12.75" customHeight="1" thickBot="1">
      <c r="A11" s="58" t="s">
        <v>136</v>
      </c>
      <c r="B11" s="60">
        <v>14</v>
      </c>
      <c r="C11" s="35" t="s">
        <v>46</v>
      </c>
    </row>
    <row r="12" spans="1:8" ht="13.5" thickBot="1">
      <c r="A12" s="59" t="s">
        <v>96</v>
      </c>
      <c r="B12" s="61">
        <v>2</v>
      </c>
      <c r="C12" s="35" t="s">
        <v>119</v>
      </c>
      <c r="E12" s="190" t="s">
        <v>55</v>
      </c>
      <c r="F12" s="191"/>
      <c r="G12" s="50">
        <v>3</v>
      </c>
      <c r="H12" s="49" t="s">
        <v>48</v>
      </c>
    </row>
    <row r="13" spans="1:8" ht="12.75">
      <c r="A13" s="58" t="s">
        <v>116</v>
      </c>
      <c r="B13" s="60">
        <v>6</v>
      </c>
      <c r="C13" s="35" t="s">
        <v>45</v>
      </c>
      <c r="E13" s="51"/>
      <c r="F13" s="51"/>
      <c r="G13" s="57"/>
      <c r="H13" s="31"/>
    </row>
    <row r="14" spans="1:10" ht="12.75">
      <c r="A14" s="58" t="s">
        <v>63</v>
      </c>
      <c r="B14" s="46">
        <v>6</v>
      </c>
      <c r="C14" s="35" t="s">
        <v>45</v>
      </c>
      <c r="G14" s="41"/>
      <c r="H14" s="41"/>
      <c r="I14" s="5"/>
      <c r="J14" s="35"/>
    </row>
    <row r="15" spans="1:3" ht="12.75">
      <c r="A15" s="54" t="s">
        <v>65</v>
      </c>
      <c r="B15" s="4">
        <v>12</v>
      </c>
      <c r="C15" s="35" t="s">
        <v>44</v>
      </c>
    </row>
    <row r="16" spans="1:10" ht="12.75">
      <c r="A16" s="54" t="s">
        <v>58</v>
      </c>
      <c r="B16" s="46">
        <v>5</v>
      </c>
      <c r="C16" s="35" t="s">
        <v>44</v>
      </c>
      <c r="E16" s="57" t="s">
        <v>64</v>
      </c>
      <c r="G16" s="41"/>
      <c r="H16" s="41"/>
      <c r="I16" s="5"/>
      <c r="J16" s="35"/>
    </row>
    <row r="17" spans="1:5" ht="12.75">
      <c r="A17" s="54" t="s">
        <v>97</v>
      </c>
      <c r="B17" s="4">
        <v>4</v>
      </c>
      <c r="C17" s="35" t="s">
        <v>120</v>
      </c>
      <c r="E17" s="57" t="s">
        <v>61</v>
      </c>
    </row>
    <row r="18" spans="1:3" ht="12">
      <c r="A18" s="54" t="s">
        <v>126</v>
      </c>
      <c r="B18" s="4">
        <v>6</v>
      </c>
      <c r="C18" s="35" t="s">
        <v>44</v>
      </c>
    </row>
    <row r="19" spans="1:5" ht="12.75">
      <c r="A19" s="54" t="s">
        <v>127</v>
      </c>
      <c r="B19" s="4">
        <v>11</v>
      </c>
      <c r="C19" s="35" t="s">
        <v>45</v>
      </c>
      <c r="E19" s="112" t="s">
        <v>121</v>
      </c>
    </row>
    <row r="20" spans="1:3" ht="12">
      <c r="A20" s="54" t="s">
        <v>114</v>
      </c>
      <c r="B20" s="4">
        <v>2</v>
      </c>
      <c r="C20" s="35" t="s">
        <v>46</v>
      </c>
    </row>
    <row r="21" spans="1:10" ht="12.75">
      <c r="A21" s="54" t="s">
        <v>66</v>
      </c>
      <c r="B21" s="4">
        <v>10</v>
      </c>
      <c r="C21" s="35" t="s">
        <v>44</v>
      </c>
      <c r="G21" s="41"/>
      <c r="H21" s="41"/>
      <c r="I21" s="5"/>
      <c r="J21" s="35"/>
    </row>
    <row r="22" spans="1:3" ht="12.75">
      <c r="A22" s="54" t="s">
        <v>59</v>
      </c>
      <c r="B22" s="46">
        <v>5</v>
      </c>
      <c r="C22" s="35" t="s">
        <v>44</v>
      </c>
    </row>
    <row r="23" spans="1:10" ht="12.75">
      <c r="A23" s="54" t="s">
        <v>132</v>
      </c>
      <c r="B23" s="4">
        <v>12</v>
      </c>
      <c r="C23" s="35" t="s">
        <v>44</v>
      </c>
      <c r="G23" s="41"/>
      <c r="H23" s="41"/>
      <c r="I23" s="5"/>
      <c r="J23" s="35"/>
    </row>
    <row r="24" spans="1:3" ht="12.75">
      <c r="A24" s="54" t="s">
        <v>133</v>
      </c>
      <c r="B24" s="46">
        <v>6</v>
      </c>
      <c r="C24" s="35" t="s">
        <v>44</v>
      </c>
    </row>
    <row r="25" spans="1:3" ht="12.75">
      <c r="A25" s="54" t="s">
        <v>67</v>
      </c>
      <c r="B25" s="4">
        <v>4</v>
      </c>
      <c r="C25" s="35" t="s">
        <v>44</v>
      </c>
    </row>
    <row r="26" spans="1:3" ht="12.75">
      <c r="A26" s="54" t="s">
        <v>99</v>
      </c>
      <c r="B26" s="4">
        <v>2</v>
      </c>
      <c r="C26" s="35" t="s">
        <v>44</v>
      </c>
    </row>
    <row r="27" spans="1:3" ht="12">
      <c r="A27" s="54" t="s">
        <v>115</v>
      </c>
      <c r="B27" s="4">
        <v>5</v>
      </c>
      <c r="C27" s="35" t="s">
        <v>46</v>
      </c>
    </row>
    <row r="28" spans="1:9" ht="12">
      <c r="A28" s="54" t="s">
        <v>131</v>
      </c>
      <c r="B28" s="63">
        <v>43</v>
      </c>
      <c r="C28" s="35" t="s">
        <v>44</v>
      </c>
      <c r="F28" s="41"/>
      <c r="G28" s="41"/>
      <c r="H28" s="5"/>
      <c r="I28" s="35"/>
    </row>
    <row r="29" spans="1:10" ht="12.75">
      <c r="A29" s="54" t="s">
        <v>103</v>
      </c>
      <c r="B29" s="4">
        <v>8</v>
      </c>
      <c r="C29" s="35" t="s">
        <v>44</v>
      </c>
      <c r="G29" s="41"/>
      <c r="H29" s="41"/>
      <c r="I29" s="5"/>
      <c r="J29" s="35"/>
    </row>
    <row r="30" spans="1:9" ht="12.75">
      <c r="A30" s="54" t="s">
        <v>60</v>
      </c>
      <c r="B30" s="46">
        <v>5</v>
      </c>
      <c r="C30" s="35" t="s">
        <v>44</v>
      </c>
      <c r="F30" s="41"/>
      <c r="G30" s="41"/>
      <c r="H30" s="5"/>
      <c r="I30" s="35"/>
    </row>
    <row r="31" spans="1:10" ht="12">
      <c r="A31" s="54" t="s">
        <v>128</v>
      </c>
      <c r="B31" s="4">
        <v>7</v>
      </c>
      <c r="C31" s="35" t="s">
        <v>44</v>
      </c>
      <c r="H31" s="41"/>
      <c r="I31" s="5"/>
      <c r="J31" s="35"/>
    </row>
    <row r="32" spans="1:9" ht="12">
      <c r="A32" s="55" t="s">
        <v>129</v>
      </c>
      <c r="B32" s="43">
        <v>5</v>
      </c>
      <c r="C32" s="35" t="s">
        <v>47</v>
      </c>
      <c r="F32" s="41"/>
      <c r="G32" s="41"/>
      <c r="H32" s="5"/>
      <c r="I32" s="35"/>
    </row>
    <row r="33" spans="1:3" ht="12.75" thickBot="1">
      <c r="A33" s="92" t="s">
        <v>130</v>
      </c>
      <c r="B33" s="4">
        <v>28</v>
      </c>
      <c r="C33" s="35" t="s">
        <v>44</v>
      </c>
    </row>
    <row r="34" spans="1:2" ht="12.75" thickBot="1">
      <c r="A34" s="56"/>
      <c r="B34" s="62"/>
    </row>
    <row r="35" spans="1:2" ht="12.75" thickBot="1">
      <c r="A35" s="56"/>
      <c r="B35" s="62"/>
    </row>
    <row r="36" spans="1:2" ht="12.75" thickBot="1">
      <c r="A36" s="56"/>
      <c r="B36" s="62"/>
    </row>
    <row r="37" spans="1:4" ht="12">
      <c r="A37" s="115"/>
      <c r="B37" s="115"/>
      <c r="C37" s="115"/>
      <c r="D37" s="115"/>
    </row>
    <row r="38" spans="1:4" ht="12.75">
      <c r="A38" s="119" t="s">
        <v>100</v>
      </c>
      <c r="B38" s="115"/>
      <c r="C38" s="115"/>
      <c r="D38" s="115"/>
    </row>
    <row r="39" spans="1:4" ht="12">
      <c r="A39" s="115"/>
      <c r="B39" s="115"/>
      <c r="C39" s="115"/>
      <c r="D39" s="115"/>
    </row>
    <row r="40" spans="1:4" ht="12.75">
      <c r="A40" s="116" t="s">
        <v>92</v>
      </c>
      <c r="B40" s="116" t="s">
        <v>84</v>
      </c>
      <c r="C40" s="115"/>
      <c r="D40" s="115"/>
    </row>
    <row r="41" spans="1:4" ht="12">
      <c r="A41" s="117" t="s">
        <v>124</v>
      </c>
      <c r="B41" s="64" t="s">
        <v>78</v>
      </c>
      <c r="C41" s="115"/>
      <c r="D41" s="115"/>
    </row>
    <row r="42" spans="1:4" ht="12">
      <c r="A42" s="117" t="s">
        <v>125</v>
      </c>
      <c r="B42" s="64" t="s">
        <v>78</v>
      </c>
      <c r="C42" s="115"/>
      <c r="D42" s="115"/>
    </row>
    <row r="43" spans="1:4" ht="12">
      <c r="A43" s="117" t="s">
        <v>136</v>
      </c>
      <c r="B43" s="64" t="s">
        <v>79</v>
      </c>
      <c r="C43" s="115"/>
      <c r="D43" s="115"/>
    </row>
    <row r="44" spans="1:4" ht="12">
      <c r="A44" s="117" t="s">
        <v>101</v>
      </c>
      <c r="B44" s="64" t="s">
        <v>79</v>
      </c>
      <c r="C44" s="115"/>
      <c r="D44" s="115"/>
    </row>
    <row r="45" spans="1:4" ht="12">
      <c r="A45" s="117" t="s">
        <v>117</v>
      </c>
      <c r="B45" s="64" t="s">
        <v>80</v>
      </c>
      <c r="C45" s="115"/>
      <c r="D45" s="115"/>
    </row>
    <row r="46" spans="1:4" ht="12">
      <c r="A46" s="117" t="s">
        <v>85</v>
      </c>
      <c r="B46" s="64" t="s">
        <v>80</v>
      </c>
      <c r="C46" s="115"/>
      <c r="D46" s="115"/>
    </row>
    <row r="47" spans="1:4" ht="12">
      <c r="A47" s="117" t="s">
        <v>77</v>
      </c>
      <c r="B47" s="64" t="s">
        <v>81</v>
      </c>
      <c r="C47" s="115"/>
      <c r="D47" s="115"/>
    </row>
    <row r="48" spans="1:4" ht="12">
      <c r="A48" s="117" t="s">
        <v>76</v>
      </c>
      <c r="B48" s="64" t="s">
        <v>81</v>
      </c>
      <c r="C48" s="115"/>
      <c r="D48" s="115"/>
    </row>
    <row r="49" spans="1:4" ht="12">
      <c r="A49" s="117" t="s">
        <v>98</v>
      </c>
      <c r="B49" s="64" t="s">
        <v>81</v>
      </c>
      <c r="C49" s="115"/>
      <c r="D49" s="115"/>
    </row>
    <row r="50" spans="1:4" ht="12">
      <c r="A50" s="117" t="s">
        <v>126</v>
      </c>
      <c r="B50" s="64" t="s">
        <v>81</v>
      </c>
      <c r="C50" s="115"/>
      <c r="D50" s="115"/>
    </row>
    <row r="51" spans="1:4" ht="12">
      <c r="A51" s="117" t="s">
        <v>127</v>
      </c>
      <c r="B51" s="64" t="s">
        <v>80</v>
      </c>
      <c r="C51" s="115"/>
      <c r="D51" s="115"/>
    </row>
    <row r="52" spans="1:4" ht="12">
      <c r="A52" s="117" t="s">
        <v>114</v>
      </c>
      <c r="B52" s="64" t="s">
        <v>79</v>
      </c>
      <c r="C52" s="115"/>
      <c r="D52" s="115"/>
    </row>
    <row r="53" spans="1:4" ht="12">
      <c r="A53" s="117" t="s">
        <v>86</v>
      </c>
      <c r="B53" s="64" t="s">
        <v>81</v>
      </c>
      <c r="C53" s="115"/>
      <c r="D53" s="115"/>
    </row>
    <row r="54" spans="1:4" ht="12">
      <c r="A54" s="117" t="s">
        <v>70</v>
      </c>
      <c r="B54" s="64" t="s">
        <v>81</v>
      </c>
      <c r="C54" s="115"/>
      <c r="D54" s="115"/>
    </row>
    <row r="55" spans="1:4" ht="12">
      <c r="A55" s="117" t="s">
        <v>134</v>
      </c>
      <c r="B55" s="64" t="s">
        <v>81</v>
      </c>
      <c r="C55" s="115"/>
      <c r="D55" s="115"/>
    </row>
    <row r="56" spans="1:4" ht="12">
      <c r="A56" s="117" t="s">
        <v>135</v>
      </c>
      <c r="B56" s="64" t="s">
        <v>81</v>
      </c>
      <c r="C56" s="115"/>
      <c r="D56" s="115"/>
    </row>
    <row r="57" spans="1:4" ht="12">
      <c r="A57" s="117" t="s">
        <v>87</v>
      </c>
      <c r="B57" s="64" t="s">
        <v>81</v>
      </c>
      <c r="C57" s="115"/>
      <c r="D57" s="115"/>
    </row>
    <row r="58" spans="1:4" ht="12">
      <c r="A58" s="117" t="s">
        <v>102</v>
      </c>
      <c r="B58" s="64" t="s">
        <v>81</v>
      </c>
      <c r="C58" s="115"/>
      <c r="D58" s="115"/>
    </row>
    <row r="59" spans="1:4" ht="12">
      <c r="A59" s="117" t="s">
        <v>115</v>
      </c>
      <c r="B59" s="64" t="s">
        <v>79</v>
      </c>
      <c r="C59" s="115"/>
      <c r="D59" s="115"/>
    </row>
    <row r="60" spans="1:4" ht="12">
      <c r="A60" s="117" t="s">
        <v>131</v>
      </c>
      <c r="B60" s="64" t="s">
        <v>81</v>
      </c>
      <c r="C60" s="115"/>
      <c r="D60" s="115"/>
    </row>
    <row r="61" spans="1:4" ht="12">
      <c r="A61" s="117" t="s">
        <v>104</v>
      </c>
      <c r="B61" s="64" t="s">
        <v>81</v>
      </c>
      <c r="C61" s="115"/>
      <c r="D61" s="115"/>
    </row>
    <row r="62" spans="1:4" ht="12">
      <c r="A62" s="117" t="s">
        <v>88</v>
      </c>
      <c r="B62" s="64" t="s">
        <v>81</v>
      </c>
      <c r="C62" s="115"/>
      <c r="D62" s="115"/>
    </row>
    <row r="63" spans="1:4" ht="12">
      <c r="A63" s="117" t="s">
        <v>128</v>
      </c>
      <c r="B63" s="64" t="s">
        <v>81</v>
      </c>
      <c r="C63" s="115"/>
      <c r="D63" s="115"/>
    </row>
    <row r="64" spans="1:4" ht="12">
      <c r="A64" s="117" t="s">
        <v>129</v>
      </c>
      <c r="B64" s="64" t="s">
        <v>82</v>
      </c>
      <c r="C64" s="115"/>
      <c r="D64" s="115"/>
    </row>
    <row r="65" spans="1:4" ht="12">
      <c r="A65" s="117" t="s">
        <v>130</v>
      </c>
      <c r="B65" s="64" t="s">
        <v>81</v>
      </c>
      <c r="C65" s="115"/>
      <c r="D65" s="115"/>
    </row>
    <row r="66" spans="1:4" ht="12">
      <c r="A66" s="118">
        <f>IF(A34="","",A34)</f>
      </c>
      <c r="B66" s="64" t="s">
        <v>83</v>
      </c>
      <c r="C66" s="115"/>
      <c r="D66" s="115"/>
    </row>
    <row r="67" spans="1:4" ht="12">
      <c r="A67" s="118">
        <f>IF(A35="","",A35)</f>
      </c>
      <c r="B67" s="64" t="s">
        <v>83</v>
      </c>
      <c r="C67" s="115"/>
      <c r="D67" s="115"/>
    </row>
    <row r="68" spans="1:4" ht="12">
      <c r="A68" s="118">
        <f>IF(A36="","",A36)</f>
      </c>
      <c r="B68" s="64" t="s">
        <v>83</v>
      </c>
      <c r="C68" s="115"/>
      <c r="D68" s="115"/>
    </row>
    <row r="69" spans="1:4" ht="12">
      <c r="A69" s="115"/>
      <c r="B69" s="115"/>
      <c r="C69" s="115"/>
      <c r="D69" s="115"/>
    </row>
    <row r="70" spans="1:4" ht="12">
      <c r="A70" s="115"/>
      <c r="B70" s="115"/>
      <c r="C70" s="115"/>
      <c r="D70" s="115"/>
    </row>
    <row r="71" spans="1:4" ht="12">
      <c r="A71" s="115"/>
      <c r="B71" s="115"/>
      <c r="C71" s="115"/>
      <c r="D71" s="115"/>
    </row>
    <row r="72" spans="1:4" ht="12">
      <c r="A72" s="95"/>
      <c r="B72" s="95"/>
      <c r="C72" s="95"/>
      <c r="D72" s="95"/>
    </row>
  </sheetData>
  <sheetProtection password="CF21" sheet="1" objects="1" scenarios="1"/>
  <mergeCells count="4">
    <mergeCell ref="E12:F12"/>
    <mergeCell ref="A7:A8"/>
    <mergeCell ref="A3:H3"/>
    <mergeCell ref="A2:H2"/>
  </mergeCells>
  <printOptions/>
  <pageMargins left="0.787401575" right="0.787401575" top="0.55" bottom="0.93" header="0.34" footer="0.4921259845"/>
  <pageSetup horizontalDpi="600" verticalDpi="600" orientation="landscape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31"/>
  </sheetPr>
  <dimension ref="A1:J27"/>
  <sheetViews>
    <sheetView showGridLines="0" showZeros="0" zoomScalePageLayoutView="0" workbookViewId="0" topLeftCell="A1">
      <selection activeCell="B49" sqref="B49"/>
    </sheetView>
  </sheetViews>
  <sheetFormatPr defaultColWidth="11.421875" defaultRowHeight="12.75"/>
  <cols>
    <col min="1" max="1" width="22.7109375" style="0" customWidth="1"/>
    <col min="2" max="3" width="18.28125" style="0" customWidth="1"/>
    <col min="4" max="4" width="18.8515625" style="0" customWidth="1"/>
    <col min="5" max="5" width="15.421875" style="0" customWidth="1"/>
  </cols>
  <sheetData>
    <row r="1" spans="1:6" ht="18.75" customHeight="1">
      <c r="A1" s="200" t="str">
        <f>"Tableau récapitulatif des données mensuelles pour l'année "&amp;ANNEE</f>
        <v>Tableau récapitulatif des données mensuelles pour l'année 2019</v>
      </c>
      <c r="B1" s="200"/>
      <c r="C1" s="200"/>
      <c r="D1" s="200"/>
      <c r="E1" s="200"/>
      <c r="F1" s="200"/>
    </row>
    <row r="2" spans="1:6" ht="20.25" customHeight="1">
      <c r="A2" s="203" t="str">
        <f>'info service'!$C$12</f>
        <v>CH l'avenir</v>
      </c>
      <c r="B2" s="204"/>
      <c r="C2" s="204"/>
      <c r="D2" s="204"/>
      <c r="E2" s="204"/>
      <c r="F2" s="205"/>
    </row>
    <row r="3" spans="1:6" ht="17.25" customHeight="1">
      <c r="A3" s="206" t="str">
        <f>IF('info service'!C14="","",'info service'!$B$29)</f>
        <v>SERVICE: médecine 1</v>
      </c>
      <c r="B3" s="207"/>
      <c r="C3" s="207"/>
      <c r="D3" s="207"/>
      <c r="E3" s="207"/>
      <c r="F3" s="208"/>
    </row>
    <row r="4" spans="1:6" ht="17.25" customHeight="1">
      <c r="A4" s="68" t="s">
        <v>91</v>
      </c>
      <c r="B4" s="69">
        <f>IF(SERVICE1="",""," - "&amp;SERVICE1)</f>
      </c>
      <c r="C4" s="67"/>
      <c r="D4" s="67"/>
      <c r="E4" s="71" t="s">
        <v>68</v>
      </c>
      <c r="F4" s="67"/>
    </row>
    <row r="5" spans="1:6" ht="17.25" customHeight="1">
      <c r="A5" s="70"/>
      <c r="B5" s="69">
        <f>IF(SERVICE2="",""," - "&amp;SERVICE2)</f>
      </c>
      <c r="C5" s="67"/>
      <c r="D5" s="67"/>
      <c r="E5" s="71" t="s">
        <v>69</v>
      </c>
      <c r="F5" s="67"/>
    </row>
    <row r="6" spans="1:6" ht="17.25" customHeight="1">
      <c r="A6" s="67"/>
      <c r="B6" s="69">
        <f>IF(SERVICE3="",""," - "&amp;SERVICE3)</f>
      </c>
      <c r="C6" s="67"/>
      <c r="D6" s="67"/>
      <c r="E6" s="67"/>
      <c r="F6" s="67"/>
    </row>
    <row r="7" spans="1:6" ht="17.25" customHeight="1">
      <c r="A7" s="67"/>
      <c r="B7" s="69">
        <f>IF(SERVICE4="",""," - "&amp;SERVICE4)</f>
      </c>
      <c r="C7" s="67"/>
      <c r="D7" s="67"/>
      <c r="E7" s="67"/>
      <c r="F7" s="67"/>
    </row>
    <row r="8" ht="20.25" customHeight="1"/>
    <row r="9" spans="2:4" ht="12">
      <c r="B9" s="72" t="s">
        <v>108</v>
      </c>
      <c r="C9" s="72" t="s">
        <v>40</v>
      </c>
      <c r="D9" s="72" t="s">
        <v>41</v>
      </c>
    </row>
    <row r="10" spans="1:10" ht="12">
      <c r="A10" s="17" t="s">
        <v>27</v>
      </c>
      <c r="B10" s="23" t="e">
        <f>IF(janvier!C26="-",NA(),janvier!D30)</f>
        <v>#N/A</v>
      </c>
      <c r="C10" s="15">
        <f>janvier!C18</f>
        <v>20.5</v>
      </c>
      <c r="D10" s="23" t="str">
        <f>janvier!C26</f>
        <v>-</v>
      </c>
      <c r="E10" s="64">
        <v>100</v>
      </c>
      <c r="F10" s="64">
        <v>80</v>
      </c>
      <c r="G10" s="64">
        <v>60</v>
      </c>
      <c r="H10" s="64">
        <v>40</v>
      </c>
      <c r="I10" s="64">
        <v>20</v>
      </c>
      <c r="J10" s="64"/>
    </row>
    <row r="11" spans="1:10" ht="12">
      <c r="A11" s="17" t="s">
        <v>28</v>
      </c>
      <c r="B11" s="23" t="e">
        <f>IF(février!C26="-",NA(),février!D30)</f>
        <v>#N/A</v>
      </c>
      <c r="C11" s="15">
        <f>février!C18</f>
        <v>19.5</v>
      </c>
      <c r="D11" s="23" t="str">
        <f>février!C26</f>
        <v>-</v>
      </c>
      <c r="E11" s="64">
        <v>100</v>
      </c>
      <c r="F11" s="64">
        <v>80</v>
      </c>
      <c r="G11" s="64">
        <v>60</v>
      </c>
      <c r="H11" s="64">
        <v>40</v>
      </c>
      <c r="I11" s="64">
        <v>20</v>
      </c>
      <c r="J11" s="64"/>
    </row>
    <row r="12" spans="1:10" ht="12">
      <c r="A12" s="17" t="s">
        <v>29</v>
      </c>
      <c r="B12" s="23" t="e">
        <f>IF(mars!C26="-",NA(),mars!D30)</f>
        <v>#N/A</v>
      </c>
      <c r="C12" s="15">
        <f>mars!C18</f>
        <v>0</v>
      </c>
      <c r="D12" s="23" t="str">
        <f>mars!C26</f>
        <v>-</v>
      </c>
      <c r="E12" s="64">
        <v>100</v>
      </c>
      <c r="F12" s="64">
        <v>80</v>
      </c>
      <c r="G12" s="64">
        <v>60</v>
      </c>
      <c r="H12" s="64">
        <v>40</v>
      </c>
      <c r="I12" s="64">
        <v>20</v>
      </c>
      <c r="J12" s="64"/>
    </row>
    <row r="13" spans="1:10" ht="12">
      <c r="A13" s="17" t="s">
        <v>30</v>
      </c>
      <c r="B13" s="23" t="e">
        <f>IF(avril!C26="-",NA(),avril!D30)</f>
        <v>#N/A</v>
      </c>
      <c r="C13" s="15">
        <f>avril!C18</f>
        <v>0</v>
      </c>
      <c r="D13" s="23" t="str">
        <f>avril!C26</f>
        <v>-</v>
      </c>
      <c r="E13" s="64">
        <v>100</v>
      </c>
      <c r="F13" s="64">
        <v>80</v>
      </c>
      <c r="G13" s="64">
        <v>60</v>
      </c>
      <c r="H13" s="64">
        <v>40</v>
      </c>
      <c r="I13" s="64">
        <v>20</v>
      </c>
      <c r="J13" s="64"/>
    </row>
    <row r="14" spans="1:10" ht="12">
      <c r="A14" s="17" t="s">
        <v>31</v>
      </c>
      <c r="B14" s="23" t="e">
        <f>IF(mai!C26="-",NA(),mai!D30)</f>
        <v>#N/A</v>
      </c>
      <c r="C14" s="15">
        <f>mai!C18</f>
        <v>0</v>
      </c>
      <c r="D14" s="23" t="str">
        <f>mai!C26</f>
        <v>-</v>
      </c>
      <c r="E14" s="64">
        <v>100</v>
      </c>
      <c r="F14" s="64">
        <v>80</v>
      </c>
      <c r="G14" s="64">
        <v>60</v>
      </c>
      <c r="H14" s="64">
        <v>40</v>
      </c>
      <c r="I14" s="64">
        <v>20</v>
      </c>
      <c r="J14" s="64"/>
    </row>
    <row r="15" spans="1:10" ht="12">
      <c r="A15" s="17" t="s">
        <v>32</v>
      </c>
      <c r="B15" s="23" t="e">
        <f>IF(juin!C26="-",NA(),juin!D30)</f>
        <v>#N/A</v>
      </c>
      <c r="C15" s="15">
        <f>juin!C18</f>
        <v>0</v>
      </c>
      <c r="D15" s="23" t="str">
        <f>juin!C26</f>
        <v>-</v>
      </c>
      <c r="E15" s="64">
        <v>100</v>
      </c>
      <c r="F15" s="64">
        <v>80</v>
      </c>
      <c r="G15" s="64">
        <v>60</v>
      </c>
      <c r="H15" s="64">
        <v>40</v>
      </c>
      <c r="I15" s="64">
        <v>20</v>
      </c>
      <c r="J15" s="64"/>
    </row>
    <row r="16" spans="1:10" ht="12">
      <c r="A16" s="17" t="s">
        <v>33</v>
      </c>
      <c r="B16" s="23" t="e">
        <f>IF(juillet!C26="-",NA(),juillet!D30)</f>
        <v>#N/A</v>
      </c>
      <c r="C16" s="15">
        <f>juillet!C18</f>
        <v>0</v>
      </c>
      <c r="D16" s="23" t="str">
        <f>juillet!C26</f>
        <v>-</v>
      </c>
      <c r="E16" s="64">
        <v>100</v>
      </c>
      <c r="F16" s="64">
        <v>80</v>
      </c>
      <c r="G16" s="64">
        <v>60</v>
      </c>
      <c r="H16" s="64">
        <v>40</v>
      </c>
      <c r="I16" s="64">
        <v>20</v>
      </c>
      <c r="J16" s="64"/>
    </row>
    <row r="17" spans="1:10" ht="12">
      <c r="A17" s="17" t="s">
        <v>34</v>
      </c>
      <c r="B17" s="23" t="e">
        <f>IF(août!C26="-",NA(),août!D30)</f>
        <v>#N/A</v>
      </c>
      <c r="C17" s="15">
        <f>août!C18</f>
        <v>0</v>
      </c>
      <c r="D17" s="23" t="str">
        <f>août!C26</f>
        <v>-</v>
      </c>
      <c r="E17" s="64">
        <v>100</v>
      </c>
      <c r="F17" s="64">
        <v>80</v>
      </c>
      <c r="G17" s="64">
        <v>60</v>
      </c>
      <c r="H17" s="64">
        <v>40</v>
      </c>
      <c r="I17" s="64">
        <v>20</v>
      </c>
      <c r="J17" s="64"/>
    </row>
    <row r="18" spans="1:10" ht="12">
      <c r="A18" s="17" t="s">
        <v>35</v>
      </c>
      <c r="B18" s="23" t="e">
        <f>IF(septembre!C26="-",NA(),septembre!D30)</f>
        <v>#N/A</v>
      </c>
      <c r="C18" s="15">
        <f>septembre!C18</f>
        <v>0</v>
      </c>
      <c r="D18" s="23" t="str">
        <f>septembre!C26</f>
        <v>-</v>
      </c>
      <c r="E18" s="64">
        <v>100</v>
      </c>
      <c r="F18" s="64">
        <v>80</v>
      </c>
      <c r="G18" s="64">
        <v>60</v>
      </c>
      <c r="H18" s="64">
        <v>40</v>
      </c>
      <c r="I18" s="64">
        <v>20</v>
      </c>
      <c r="J18" s="64"/>
    </row>
    <row r="19" spans="1:10" ht="12">
      <c r="A19" s="17" t="s">
        <v>36</v>
      </c>
      <c r="B19" s="23" t="e">
        <f>IF(octobre!C26="-",NA(),octobre!D30)</f>
        <v>#N/A</v>
      </c>
      <c r="C19" s="15">
        <f>octobre!C18</f>
        <v>0</v>
      </c>
      <c r="D19" s="23" t="str">
        <f>octobre!C26</f>
        <v>-</v>
      </c>
      <c r="E19" s="64">
        <v>100</v>
      </c>
      <c r="F19" s="64">
        <v>80</v>
      </c>
      <c r="G19" s="64">
        <v>60</v>
      </c>
      <c r="H19" s="64">
        <v>40</v>
      </c>
      <c r="I19" s="64">
        <v>20</v>
      </c>
      <c r="J19" s="64"/>
    </row>
    <row r="20" spans="1:10" ht="12">
      <c r="A20" s="17" t="s">
        <v>37</v>
      </c>
      <c r="B20" s="23" t="e">
        <f>IF(novembre!C26="-",NA(),novembre!D30)</f>
        <v>#N/A</v>
      </c>
      <c r="C20" s="15">
        <f>novembre!C18</f>
        <v>0</v>
      </c>
      <c r="D20" s="23" t="str">
        <f>novembre!C26</f>
        <v>-</v>
      </c>
      <c r="E20" s="64">
        <v>100</v>
      </c>
      <c r="F20" s="64">
        <v>80</v>
      </c>
      <c r="G20" s="64">
        <v>60</v>
      </c>
      <c r="H20" s="64">
        <v>40</v>
      </c>
      <c r="I20" s="64">
        <v>20</v>
      </c>
      <c r="J20" s="64"/>
    </row>
    <row r="21" spans="1:10" ht="12">
      <c r="A21" s="17" t="s">
        <v>38</v>
      </c>
      <c r="B21" s="23" t="e">
        <f>IF(décembre!C26="-",NA(),décembre!D30)</f>
        <v>#N/A</v>
      </c>
      <c r="C21" s="15">
        <f>décembre!C18</f>
        <v>0</v>
      </c>
      <c r="D21" s="23" t="str">
        <f>décembre!C26</f>
        <v>-</v>
      </c>
      <c r="E21" s="64">
        <v>100</v>
      </c>
      <c r="F21" s="64">
        <v>80</v>
      </c>
      <c r="G21" s="64">
        <v>60</v>
      </c>
      <c r="H21" s="64">
        <v>40</v>
      </c>
      <c r="I21" s="64">
        <v>20</v>
      </c>
      <c r="J21" s="64"/>
    </row>
    <row r="22" spans="3:4" ht="12">
      <c r="C22" s="16" t="s">
        <v>39</v>
      </c>
      <c r="D22" s="73" t="s">
        <v>0</v>
      </c>
    </row>
    <row r="23" spans="3:4" ht="18.75" customHeight="1">
      <c r="C23" s="74">
        <f>SUM(C10:C21)</f>
        <v>40</v>
      </c>
      <c r="D23" s="75">
        <f>SUM(D10:D21)</f>
        <v>0</v>
      </c>
    </row>
    <row r="25" spans="1:4" ht="12">
      <c r="A25" s="8"/>
      <c r="C25" s="5"/>
      <c r="D25" s="5"/>
    </row>
    <row r="26" ht="12.75" thickBot="1"/>
    <row r="27" spans="1:5" ht="27.75" customHeight="1" thickBot="1">
      <c r="A27" s="201" t="s">
        <v>123</v>
      </c>
      <c r="B27" s="202"/>
      <c r="C27" s="76" t="str">
        <f>IF(ISERROR(C23*100/D23),"- %",FIXED(C23*100/D23,1)&amp;"%")</f>
        <v>- %</v>
      </c>
      <c r="D27" s="32" t="s">
        <v>42</v>
      </c>
      <c r="E27" s="30"/>
    </row>
  </sheetData>
  <sheetProtection password="CF21" sheet="1" objects="1" scenarios="1"/>
  <mergeCells count="4">
    <mergeCell ref="A1:F1"/>
    <mergeCell ref="A27:B27"/>
    <mergeCell ref="A2:F2"/>
    <mergeCell ref="A3:F3"/>
  </mergeCells>
  <conditionalFormatting sqref="B21">
    <cfRule type="expression" priority="1" dxfId="0" stopIfTrue="1">
      <formula>ISNA($B$21)</formula>
    </cfRule>
  </conditionalFormatting>
  <conditionalFormatting sqref="B20">
    <cfRule type="expression" priority="2" dxfId="0" stopIfTrue="1">
      <formula>ISNA($B$20)</formula>
    </cfRule>
  </conditionalFormatting>
  <conditionalFormatting sqref="B11">
    <cfRule type="expression" priority="3" dxfId="0" stopIfTrue="1">
      <formula>ISNA($B$11)</formula>
    </cfRule>
  </conditionalFormatting>
  <conditionalFormatting sqref="B12">
    <cfRule type="expression" priority="4" dxfId="0" stopIfTrue="1">
      <formula>ISNA($B$12)</formula>
    </cfRule>
  </conditionalFormatting>
  <conditionalFormatting sqref="B13">
    <cfRule type="expression" priority="5" dxfId="0" stopIfTrue="1">
      <formula>ISNA($B$13)</formula>
    </cfRule>
  </conditionalFormatting>
  <conditionalFormatting sqref="B14">
    <cfRule type="expression" priority="6" dxfId="0" stopIfTrue="1">
      <formula>ISNA($B$14)</formula>
    </cfRule>
  </conditionalFormatting>
  <conditionalFormatting sqref="B15">
    <cfRule type="expression" priority="7" dxfId="0" stopIfTrue="1">
      <formula>ISNA($B$15)</formula>
    </cfRule>
  </conditionalFormatting>
  <conditionalFormatting sqref="B16">
    <cfRule type="expression" priority="8" dxfId="0" stopIfTrue="1">
      <formula>ISNA($B$16)</formula>
    </cfRule>
  </conditionalFormatting>
  <conditionalFormatting sqref="B17">
    <cfRule type="expression" priority="9" dxfId="0" stopIfTrue="1">
      <formula>ISNA($B$17)</formula>
    </cfRule>
  </conditionalFormatting>
  <conditionalFormatting sqref="B18">
    <cfRule type="expression" priority="10" dxfId="0" stopIfTrue="1">
      <formula>ISNA($B$18)</formula>
    </cfRule>
  </conditionalFormatting>
  <conditionalFormatting sqref="B19">
    <cfRule type="expression" priority="11" dxfId="0" stopIfTrue="1">
      <formula>ISNA($B$19)</formula>
    </cfRule>
  </conditionalFormatting>
  <conditionalFormatting sqref="B10">
    <cfRule type="expression" priority="12" dxfId="0" stopIfTrue="1">
      <formula>ISNA($B$10)</formula>
    </cfRule>
  </conditionalFormatting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U548"/>
  <sheetViews>
    <sheetView showGridLines="0" tabSelected="1" zoomScalePageLayoutView="0" workbookViewId="0" topLeftCell="A1">
      <selection activeCell="B7" sqref="B7"/>
    </sheetView>
  </sheetViews>
  <sheetFormatPr defaultColWidth="11.421875" defaultRowHeight="12.75"/>
  <cols>
    <col min="1" max="1" width="4.421875" style="31" customWidth="1"/>
    <col min="2" max="2" width="15.00390625" style="31" bestFit="1" customWidth="1"/>
    <col min="3" max="3" width="8.8515625" style="31" customWidth="1"/>
    <col min="4" max="4" width="4.28125" style="120" hidden="1" customWidth="1"/>
    <col min="5" max="5" width="4.421875" style="120" customWidth="1"/>
    <col min="6" max="6" width="3.8515625" style="120" customWidth="1"/>
    <col min="8" max="11" width="11.00390625" style="0" customWidth="1"/>
    <col min="12" max="12" width="1.57421875" style="0" customWidth="1"/>
    <col min="13" max="13" width="3.140625" style="0" hidden="1" customWidth="1"/>
    <col min="14" max="14" width="3.140625" style="0" customWidth="1"/>
    <col min="16" max="18" width="11.00390625" style="0" customWidth="1"/>
    <col min="19" max="19" width="11.140625" style="0" customWidth="1"/>
    <col min="20" max="20" width="1.421875" style="0" customWidth="1"/>
    <col min="21" max="21" width="3.28125" style="0" hidden="1" customWidth="1"/>
    <col min="22" max="22" width="4.140625" style="0" customWidth="1"/>
    <col min="24" max="26" width="11.00390625" style="0" customWidth="1"/>
    <col min="27" max="27" width="11.140625" style="0" customWidth="1"/>
    <col min="28" max="28" width="2.00390625" style="0" customWidth="1"/>
    <col min="29" max="29" width="3.8515625" style="0" hidden="1" customWidth="1"/>
    <col min="30" max="30" width="4.421875" style="0" customWidth="1"/>
    <col min="32" max="34" width="11.00390625" style="0" customWidth="1"/>
    <col min="35" max="35" width="11.140625" style="0" customWidth="1"/>
    <col min="36" max="36" width="1.57421875" style="0" customWidth="1"/>
    <col min="37" max="37" width="3.57421875" style="0" hidden="1" customWidth="1"/>
    <col min="38" max="38" width="4.57421875" style="0" customWidth="1"/>
    <col min="40" max="42" width="11.00390625" style="0" customWidth="1"/>
    <col min="43" max="43" width="11.140625" style="0" customWidth="1"/>
    <col min="44" max="44" width="1.7109375" style="0" customWidth="1"/>
    <col min="45" max="45" width="4.140625" style="0" hidden="1" customWidth="1"/>
    <col min="46" max="46" width="4.28125" style="0" customWidth="1"/>
    <col min="48" max="50" width="11.00390625" style="0" customWidth="1"/>
    <col min="51" max="51" width="11.140625" style="0" customWidth="1"/>
    <col min="52" max="52" width="1.57421875" style="0" customWidth="1"/>
    <col min="53" max="53" width="3.8515625" style="0" hidden="1" customWidth="1"/>
    <col min="54" max="54" width="4.140625" style="0" customWidth="1"/>
    <col min="56" max="58" width="11.00390625" style="0" customWidth="1"/>
    <col min="59" max="59" width="11.140625" style="0" customWidth="1"/>
    <col min="60" max="60" width="1.421875" style="0" customWidth="1"/>
    <col min="61" max="61" width="4.421875" style="0" hidden="1" customWidth="1"/>
    <col min="62" max="62" width="4.7109375" style="0" customWidth="1"/>
    <col min="64" max="66" width="11.00390625" style="0" customWidth="1"/>
    <col min="67" max="67" width="11.140625" style="0" customWidth="1"/>
    <col min="68" max="68" width="1.421875" style="0" customWidth="1"/>
    <col min="69" max="69" width="4.140625" style="0" hidden="1" customWidth="1"/>
    <col min="70" max="70" width="4.57421875" style="0" customWidth="1"/>
    <col min="72" max="74" width="11.00390625" style="0" customWidth="1"/>
    <col min="75" max="75" width="11.140625" style="0" customWidth="1"/>
    <col min="76" max="76" width="1.28515625" style="0" customWidth="1"/>
    <col min="77" max="77" width="3.57421875" style="0" hidden="1" customWidth="1"/>
    <col min="78" max="78" width="4.8515625" style="0" customWidth="1"/>
    <col min="80" max="82" width="11.00390625" style="0" customWidth="1"/>
    <col min="83" max="83" width="11.140625" style="0" customWidth="1"/>
    <col min="84" max="84" width="1.57421875" style="0" customWidth="1"/>
    <col min="85" max="85" width="3.57421875" style="0" hidden="1" customWidth="1"/>
    <col min="86" max="86" width="5.00390625" style="0" customWidth="1"/>
    <col min="88" max="90" width="11.00390625" style="0" customWidth="1"/>
    <col min="91" max="91" width="11.140625" style="0" customWidth="1"/>
    <col min="92" max="92" width="1.28515625" style="0" customWidth="1"/>
    <col min="93" max="93" width="3.421875" style="0" hidden="1" customWidth="1"/>
    <col min="94" max="94" width="4.421875" style="0" customWidth="1"/>
    <col min="96" max="98" width="11.00390625" style="0" customWidth="1"/>
    <col min="99" max="99" width="11.140625" style="0" customWidth="1"/>
    <col min="100" max="100" width="6.28125" style="0" customWidth="1"/>
  </cols>
  <sheetData>
    <row r="1" spans="4:7" ht="12">
      <c r="D1" s="5"/>
      <c r="E1" s="5"/>
      <c r="F1" s="5"/>
      <c r="G1" s="5"/>
    </row>
    <row r="2" spans="4:100" ht="12">
      <c r="D2" s="5"/>
      <c r="E2" s="5"/>
      <c r="F2" s="5"/>
      <c r="G2" s="5"/>
      <c r="H2" s="129">
        <f>IF(SERVICE1&lt;&gt;"","JH","")</f>
      </c>
      <c r="I2" s="129">
        <f>IF(SERVICE2&lt;&gt;"","JH","")</f>
      </c>
      <c r="J2" s="129">
        <f>IF(SERVICE3&lt;&gt;"","JH","")</f>
      </c>
      <c r="K2" s="129">
        <f>IF(SERVICE4&lt;&gt;"","JH","")</f>
      </c>
      <c r="L2" s="120"/>
      <c r="M2" s="120"/>
      <c r="N2" s="120"/>
      <c r="O2" s="120"/>
      <c r="P2" s="129">
        <f>IF(SERVICE1&lt;&gt;"","JH","")</f>
      </c>
      <c r="Q2" s="129">
        <f>IF(SERVICE2&lt;&gt;"","JH","")</f>
      </c>
      <c r="R2" s="129">
        <f>IF(SERVICE3&lt;&gt;"","JH","")</f>
      </c>
      <c r="S2" s="129">
        <f>IF(SERVICE4&lt;&gt;"","JH","")</f>
      </c>
      <c r="T2" s="160"/>
      <c r="U2" s="160"/>
      <c r="V2" s="160"/>
      <c r="W2" s="160"/>
      <c r="X2" s="129">
        <f>IF(SERVICE1&lt;&gt;"","JH","")</f>
      </c>
      <c r="Y2" s="129">
        <f>IF(SERVICE2&lt;&gt;"","JH","")</f>
      </c>
      <c r="Z2" s="129">
        <f>IF(SERVICE3&lt;&gt;"","JH","")</f>
      </c>
      <c r="AA2" s="129">
        <f>IF(SERVICE4&lt;&gt;"","JH","")</f>
      </c>
      <c r="AB2" s="160"/>
      <c r="AC2" s="160"/>
      <c r="AD2" s="160"/>
      <c r="AE2" s="160"/>
      <c r="AF2" s="129">
        <f>IF(SERVICE1&lt;&gt;"","JH","")</f>
      </c>
      <c r="AG2" s="129">
        <f>IF(SERVICE2&lt;&gt;"","JH","")</f>
      </c>
      <c r="AH2" s="129">
        <f>IF(SERVICE3&lt;&gt;"","JH","")</f>
      </c>
      <c r="AI2" s="129">
        <f>IF(SERVICE4&lt;&gt;"","JH","")</f>
      </c>
      <c r="AJ2" s="160"/>
      <c r="AK2" s="160"/>
      <c r="AL2" s="160"/>
      <c r="AM2" s="160"/>
      <c r="AN2" s="129">
        <f>IF(SERVICE1&lt;&gt;"","JH","")</f>
      </c>
      <c r="AO2" s="129">
        <f>IF(SERVICE2&lt;&gt;"","JH","")</f>
      </c>
      <c r="AP2" s="129">
        <f>IF(SERVICE3&lt;&gt;"","JH","")</f>
      </c>
      <c r="AQ2" s="129">
        <f>IF(SERVICE4&lt;&gt;"","JH","")</f>
      </c>
      <c r="AR2" s="160"/>
      <c r="AS2" s="160"/>
      <c r="AT2" s="160"/>
      <c r="AU2" s="160"/>
      <c r="AV2" s="129">
        <f>IF(SERVICE1&lt;&gt;"","JH","")</f>
      </c>
      <c r="AW2" s="129">
        <f>IF(SERVICE2&lt;&gt;"","JH","")</f>
      </c>
      <c r="AX2" s="129">
        <f>IF(SERVICE3&lt;&gt;"","JH","")</f>
      </c>
      <c r="AY2" s="129">
        <f>IF(SERVICE4&lt;&gt;"","JH","")</f>
      </c>
      <c r="AZ2" s="160"/>
      <c r="BA2" s="160"/>
      <c r="BB2" s="160"/>
      <c r="BC2" s="160"/>
      <c r="BD2" s="129">
        <f>IF(SERVICE1&lt;&gt;"","JH","")</f>
      </c>
      <c r="BE2" s="129">
        <f>IF(SERVICE2&lt;&gt;"","JH","")</f>
      </c>
      <c r="BF2" s="129">
        <f>IF(SERVICE3&lt;&gt;"","JH","")</f>
      </c>
      <c r="BG2" s="129">
        <f>IF(SERVICE4&lt;&gt;"","JH","")</f>
      </c>
      <c r="BH2" s="160"/>
      <c r="BI2" s="160"/>
      <c r="BJ2" s="160"/>
      <c r="BK2" s="160"/>
      <c r="BL2" s="129">
        <f>IF(SERVICE1&lt;&gt;"","JH","")</f>
      </c>
      <c r="BM2" s="129">
        <f>IF(SERVICE2&lt;&gt;"","JH","")</f>
      </c>
      <c r="BN2" s="129">
        <f>IF(SERVICE3&lt;&gt;"","JH","")</f>
      </c>
      <c r="BO2" s="129">
        <f>IF(SERVICE4&lt;&gt;"","JH","")</f>
      </c>
      <c r="BP2" s="160"/>
      <c r="BQ2" s="160"/>
      <c r="BR2" s="160"/>
      <c r="BS2" s="160"/>
      <c r="BT2" s="129">
        <f>IF(SERVICE1&lt;&gt;"","JH","")</f>
      </c>
      <c r="BU2" s="129">
        <f>IF(SERVICE2&lt;&gt;"","JH","")</f>
      </c>
      <c r="BV2" s="129">
        <f>IF(SERVICE3&lt;&gt;"","JH","")</f>
      </c>
      <c r="BW2" s="129">
        <f>IF(SERVICE4&lt;&gt;"","JH","")</f>
      </c>
      <c r="BX2" s="160"/>
      <c r="BY2" s="160"/>
      <c r="BZ2" s="160"/>
      <c r="CA2" s="160"/>
      <c r="CB2" s="129">
        <f>IF(SERVICE1&lt;&gt;"","JH","")</f>
      </c>
      <c r="CC2" s="129">
        <f>IF(SERVICE2&lt;&gt;"","JH","")</f>
      </c>
      <c r="CD2" s="129">
        <f>IF(SERVICE3&lt;&gt;"","JH","")</f>
      </c>
      <c r="CE2" s="129">
        <f>IF(SERVICE4&lt;&gt;"","JH","")</f>
      </c>
      <c r="CF2" s="160"/>
      <c r="CG2" s="160"/>
      <c r="CH2" s="160"/>
      <c r="CI2" s="160"/>
      <c r="CJ2" s="129">
        <f>IF(SERVICE1&lt;&gt;"","JH","")</f>
      </c>
      <c r="CK2" s="129">
        <f>IF(SERVICE2&lt;&gt;"","JH","")</f>
      </c>
      <c r="CL2" s="129">
        <f>IF(SERVICE3&lt;&gt;"","JH","")</f>
      </c>
      <c r="CM2" s="129">
        <f>IF(SERVICE4&lt;&gt;"","JH","")</f>
      </c>
      <c r="CN2" s="160"/>
      <c r="CO2" s="160"/>
      <c r="CP2" s="160"/>
      <c r="CQ2" s="160"/>
      <c r="CR2" s="129">
        <f>IF(SERVICE1&lt;&gt;"","JH","")</f>
      </c>
      <c r="CS2" s="129">
        <f>IF(SERVICE2&lt;&gt;"","JH","")</f>
      </c>
      <c r="CT2" s="129">
        <f>IF(SERVICE3&lt;&gt;"","JH","")</f>
      </c>
      <c r="CU2" s="129">
        <f>IF(SERVICE4&lt;&gt;"","JH","")</f>
      </c>
      <c r="CV2" s="120"/>
    </row>
    <row r="3" spans="2:100" ht="12">
      <c r="B3" s="154">
        <f>ANNEE</f>
        <v>2019</v>
      </c>
      <c r="D3" s="5"/>
      <c r="E3" s="5"/>
      <c r="F3" s="5"/>
      <c r="G3" s="5"/>
      <c r="H3" s="129">
        <f>IF(SERVICE1&lt;&gt;"",G11,"")</f>
      </c>
      <c r="I3" s="129">
        <f>IF(SERVICE2&lt;&gt;"",G11,"")</f>
      </c>
      <c r="J3" s="129">
        <f>IF(SERVICE3&lt;&gt;"",G11,"")</f>
      </c>
      <c r="K3" s="129">
        <f>IF(SERVICE4&lt;&gt;"",G11,"")</f>
      </c>
      <c r="L3" s="120"/>
      <c r="M3" s="120"/>
      <c r="N3" s="120"/>
      <c r="O3" s="120"/>
      <c r="P3" s="129">
        <f>IF(SERVICE1&lt;&gt;"",O11,"")</f>
      </c>
      <c r="Q3" s="129">
        <f>IF(SERVICE2&lt;&gt;"",O11,"")</f>
      </c>
      <c r="R3" s="129">
        <f>IF(SERVICE3&lt;&gt;"",O11,"")</f>
      </c>
      <c r="S3" s="129">
        <f>IF(SERVICE4&lt;&gt;"",O11,"")</f>
      </c>
      <c r="T3" s="160"/>
      <c r="U3" s="160"/>
      <c r="V3" s="160"/>
      <c r="W3" s="160"/>
      <c r="X3" s="129">
        <f>IF(SERVICE1&lt;&gt;"",W11,"")</f>
      </c>
      <c r="Y3" s="129">
        <f>IF(SERVICE2&lt;&gt;"",W11,"")</f>
      </c>
      <c r="Z3" s="129">
        <f>IF(SERVICE3&lt;&gt;"",W11,"")</f>
      </c>
      <c r="AA3" s="129">
        <f>IF(SERVICE4&lt;&gt;"",W11,"")</f>
      </c>
      <c r="AB3" s="160"/>
      <c r="AC3" s="160"/>
      <c r="AD3" s="160"/>
      <c r="AE3" s="160"/>
      <c r="AF3" s="129">
        <f>IF(SERVICE1&lt;&gt;"",AE11,"")</f>
      </c>
      <c r="AG3" s="129">
        <f>IF(SERVICE2&lt;&gt;"",AE11,"")</f>
      </c>
      <c r="AH3" s="129">
        <f>IF(SERVICE3&lt;&gt;"",AE11,"")</f>
      </c>
      <c r="AI3" s="129">
        <f>IF(SERVICE4&lt;&gt;"",AE11,"")</f>
      </c>
      <c r="AJ3" s="160"/>
      <c r="AK3" s="160"/>
      <c r="AL3" s="160"/>
      <c r="AM3" s="160"/>
      <c r="AN3" s="129">
        <f>IF(SERVICE1&lt;&gt;"",AM11,"")</f>
      </c>
      <c r="AO3" s="129">
        <f>IF(SERVICE2&lt;&gt;"",AM11,"")</f>
      </c>
      <c r="AP3" s="129">
        <f>IF(SERVICE3&lt;&gt;"",AM11,"")</f>
      </c>
      <c r="AQ3" s="129">
        <f>IF(SERVICE4&lt;&gt;"",AM11,"")</f>
      </c>
      <c r="AR3" s="160"/>
      <c r="AS3" s="160"/>
      <c r="AT3" s="160"/>
      <c r="AU3" s="160"/>
      <c r="AV3" s="129">
        <f>IF(SERVICE1&lt;&gt;"",AU11,"")</f>
      </c>
      <c r="AW3" s="129">
        <f>IF(SERVICE2&lt;&gt;"",AU11,"")</f>
      </c>
      <c r="AX3" s="129">
        <f>IF(SERVICE3&lt;&gt;"",AU11,"")</f>
      </c>
      <c r="AY3" s="129">
        <f>IF(SERVICE4&lt;&gt;"",AU11,"")</f>
      </c>
      <c r="AZ3" s="160"/>
      <c r="BA3" s="160"/>
      <c r="BB3" s="160"/>
      <c r="BC3" s="160"/>
      <c r="BD3" s="129">
        <f>IF(SERVICE1&lt;&gt;"",BC11,"")</f>
      </c>
      <c r="BE3" s="129">
        <f>IF(SERVICE2&lt;&gt;"",BC11,"")</f>
      </c>
      <c r="BF3" s="129">
        <f>IF(SERVICE3&lt;&gt;"",BC11,"")</f>
      </c>
      <c r="BG3" s="129">
        <f>IF(SERVICE4&lt;&gt;"",BC11,"")</f>
      </c>
      <c r="BH3" s="160"/>
      <c r="BI3" s="160"/>
      <c r="BJ3" s="160"/>
      <c r="BK3" s="160"/>
      <c r="BL3" s="129">
        <f>IF(SERVICE1&lt;&gt;"",BK11,"")</f>
      </c>
      <c r="BM3" s="129">
        <f>IF(SERVICE2&lt;&gt;"",BK11,"")</f>
      </c>
      <c r="BN3" s="129">
        <f>IF(SERVICE3&lt;&gt;"",BK11,"")</f>
      </c>
      <c r="BO3" s="129">
        <f>IF(SERVICE4&lt;&gt;"",BK11,"")</f>
      </c>
      <c r="BP3" s="160"/>
      <c r="BQ3" s="160"/>
      <c r="BR3" s="160"/>
      <c r="BS3" s="160"/>
      <c r="BT3" s="129">
        <f>IF(SERVICE1&lt;&gt;"",BS11,"")</f>
      </c>
      <c r="BU3" s="129">
        <f>IF(SERVICE2&lt;&gt;"",BS11,"")</f>
      </c>
      <c r="BV3" s="129">
        <f>IF(SERVICE3&lt;&gt;"",BS11,"")</f>
      </c>
      <c r="BW3" s="129">
        <f>IF(SERVICE4&lt;&gt;"",BS11,"")</f>
      </c>
      <c r="BX3" s="160"/>
      <c r="BY3" s="160"/>
      <c r="BZ3" s="160"/>
      <c r="CA3" s="160"/>
      <c r="CB3" s="129">
        <f>IF(SERVICE1&lt;&gt;"",CA11,"")</f>
      </c>
      <c r="CC3" s="129">
        <f>IF(SERVICE2&lt;&gt;"",CA11,"")</f>
      </c>
      <c r="CD3" s="129">
        <f>IF(SERVICE3&lt;&gt;"",CA11,"")</f>
      </c>
      <c r="CE3" s="129">
        <f>IF(SERVICE4&lt;&gt;"",CA11,"")</f>
      </c>
      <c r="CF3" s="160"/>
      <c r="CG3" s="160"/>
      <c r="CH3" s="160"/>
      <c r="CI3" s="160"/>
      <c r="CJ3" s="129">
        <f>IF(SERVICE1&lt;&gt;"",CI11,"")</f>
      </c>
      <c r="CK3" s="129">
        <f>IF(SERVICE2&lt;&gt;"",CI11,"")</f>
      </c>
      <c r="CL3" s="129">
        <f>IF(SERVICE3&lt;&gt;"",CI11,"")</f>
      </c>
      <c r="CM3" s="129">
        <f>IF(SERVICE4&lt;&gt;"",CI11,"")</f>
      </c>
      <c r="CN3" s="160"/>
      <c r="CO3" s="160"/>
      <c r="CP3" s="160"/>
      <c r="CQ3" s="160"/>
      <c r="CR3" s="129">
        <f>IF(SERVICE1&lt;&gt;"",CQ11,"")</f>
      </c>
      <c r="CS3" s="129">
        <f>IF(SERVICE2&lt;&gt;"",CQ11,"")</f>
      </c>
      <c r="CT3" s="129">
        <f>IF(SERVICE3&lt;&gt;"",CQ11,"")</f>
      </c>
      <c r="CU3" s="129">
        <f>IF(SERVICE4&lt;&gt;"",CQ11,"")</f>
      </c>
      <c r="CV3" s="120"/>
    </row>
    <row r="4" spans="2:100" ht="12">
      <c r="B4" s="154"/>
      <c r="D4" s="5"/>
      <c r="E4" s="5"/>
      <c r="F4" s="5"/>
      <c r="G4" s="5"/>
      <c r="H4" s="151">
        <f>H11</f>
      </c>
      <c r="I4" s="151">
        <f>I11</f>
      </c>
      <c r="J4" s="151">
        <f>J11</f>
      </c>
      <c r="K4" s="151">
        <f>K11</f>
      </c>
      <c r="L4" s="120"/>
      <c r="M4" s="120"/>
      <c r="N4" s="120"/>
      <c r="O4" s="120"/>
      <c r="P4" s="151">
        <f>P11</f>
      </c>
      <c r="Q4" s="151">
        <f>Q11</f>
      </c>
      <c r="R4" s="151">
        <f>R11</f>
      </c>
      <c r="S4" s="151">
        <f>S11</f>
      </c>
      <c r="T4" s="120"/>
      <c r="U4" s="120"/>
      <c r="V4" s="120"/>
      <c r="W4" s="120"/>
      <c r="X4" s="151">
        <f>X11</f>
      </c>
      <c r="Y4" s="151">
        <f>Y11</f>
      </c>
      <c r="Z4" s="151">
        <f>Z11</f>
      </c>
      <c r="AA4" s="151">
        <f>AA11</f>
      </c>
      <c r="AB4" s="120"/>
      <c r="AC4" s="120"/>
      <c r="AD4" s="120"/>
      <c r="AE4" s="120"/>
      <c r="AF4" s="151">
        <f>AF11</f>
      </c>
      <c r="AG4" s="151">
        <f>AG11</f>
      </c>
      <c r="AH4" s="151">
        <f>AH11</f>
      </c>
      <c r="AI4" s="151">
        <f>AI11</f>
      </c>
      <c r="AJ4" s="120"/>
      <c r="AK4" s="120"/>
      <c r="AL4" s="120"/>
      <c r="AM4" s="120"/>
      <c r="AN4" s="151">
        <f>AN11</f>
      </c>
      <c r="AO4" s="151">
        <f>AO11</f>
      </c>
      <c r="AP4" s="151">
        <f>AP11</f>
      </c>
      <c r="AQ4" s="151">
        <f>AQ11</f>
      </c>
      <c r="AR4" s="120"/>
      <c r="AS4" s="120"/>
      <c r="AT4" s="120"/>
      <c r="AU4" s="120"/>
      <c r="AV4" s="151">
        <f>AV11</f>
      </c>
      <c r="AW4" s="151">
        <f>AW11</f>
      </c>
      <c r="AX4" s="151">
        <f>AX11</f>
      </c>
      <c r="AY4" s="151">
        <f>AY11</f>
      </c>
      <c r="AZ4" s="120"/>
      <c r="BA4" s="120"/>
      <c r="BB4" s="120"/>
      <c r="BC4" s="120"/>
      <c r="BD4" s="151">
        <f>BD11</f>
      </c>
      <c r="BE4" s="151">
        <f>BE11</f>
      </c>
      <c r="BF4" s="151">
        <f>BF11</f>
      </c>
      <c r="BG4" s="151">
        <f>BG11</f>
      </c>
      <c r="BH4" s="120"/>
      <c r="BI4" s="120"/>
      <c r="BJ4" s="120"/>
      <c r="BK4" s="120"/>
      <c r="BL4" s="151">
        <f>BL11</f>
      </c>
      <c r="BM4" s="151">
        <f>BM11</f>
      </c>
      <c r="BN4" s="151">
        <f>BN11</f>
      </c>
      <c r="BO4" s="151">
        <f>BO11</f>
      </c>
      <c r="BP4" s="120"/>
      <c r="BQ4" s="120"/>
      <c r="BR4" s="120"/>
      <c r="BS4" s="120"/>
      <c r="BT4" s="151">
        <f>BT11</f>
      </c>
      <c r="BU4" s="151">
        <f>BU11</f>
      </c>
      <c r="BV4" s="151">
        <f>BV11</f>
      </c>
      <c r="BW4" s="151">
        <f>BW11</f>
      </c>
      <c r="BX4" s="120"/>
      <c r="BY4" s="120"/>
      <c r="BZ4" s="120"/>
      <c r="CA4" s="120"/>
      <c r="CB4" s="151">
        <f>CB11</f>
      </c>
      <c r="CC4" s="151">
        <f>CC11</f>
      </c>
      <c r="CD4" s="151">
        <f>CD11</f>
      </c>
      <c r="CE4" s="151">
        <f>CE11</f>
      </c>
      <c r="CF4" s="120"/>
      <c r="CG4" s="120"/>
      <c r="CH4" s="120"/>
      <c r="CI4" s="120"/>
      <c r="CJ4" s="151">
        <f>CJ11</f>
      </c>
      <c r="CK4" s="151">
        <f>CK11</f>
      </c>
      <c r="CL4" s="151">
        <f>CL11</f>
      </c>
      <c r="CM4" s="151">
        <f>CM11</f>
      </c>
      <c r="CN4" s="120"/>
      <c r="CO4" s="120"/>
      <c r="CP4" s="120"/>
      <c r="CQ4" s="120"/>
      <c r="CR4" s="151">
        <f>CR11</f>
      </c>
      <c r="CS4" s="151">
        <f>CS11</f>
      </c>
      <c r="CT4" s="151">
        <f>CT11</f>
      </c>
      <c r="CU4" s="151">
        <f>CU11</f>
      </c>
      <c r="CV4" s="120"/>
    </row>
    <row r="5" spans="2:99" ht="12">
      <c r="B5" s="136" t="s">
        <v>149</v>
      </c>
      <c r="C5" s="153" t="str">
        <f>VLOOKUP(ANNEE,B64:E71,4,FALSE)</f>
        <v>non</v>
      </c>
      <c r="D5" s="5"/>
      <c r="E5" s="5"/>
      <c r="F5" s="5"/>
      <c r="G5" s="5"/>
      <c r="H5" s="145"/>
      <c r="I5" s="145"/>
      <c r="J5" s="145"/>
      <c r="K5" s="145"/>
      <c r="P5" s="145"/>
      <c r="Q5" s="145"/>
      <c r="R5" s="145"/>
      <c r="S5" s="145"/>
      <c r="X5" s="145"/>
      <c r="Y5" s="145"/>
      <c r="Z5" s="145"/>
      <c r="AA5" s="145"/>
      <c r="AF5" s="145"/>
      <c r="AG5" s="145"/>
      <c r="AH5" s="145"/>
      <c r="AI5" s="145"/>
      <c r="AN5" s="145"/>
      <c r="AO5" s="145"/>
      <c r="AP5" s="145"/>
      <c r="AQ5" s="145"/>
      <c r="AV5" s="145"/>
      <c r="AW5" s="145"/>
      <c r="AX5" s="145"/>
      <c r="AY5" s="145"/>
      <c r="BD5" s="145"/>
      <c r="BE5" s="145"/>
      <c r="BF5" s="145"/>
      <c r="BG5" s="145"/>
      <c r="BL5" s="145"/>
      <c r="BM5" s="145"/>
      <c r="BN5" s="145"/>
      <c r="BO5" s="145"/>
      <c r="BT5" s="145"/>
      <c r="BU5" s="145"/>
      <c r="BV5" s="145"/>
      <c r="BW5" s="145"/>
      <c r="CB5" s="145"/>
      <c r="CC5" s="145"/>
      <c r="CD5" s="145"/>
      <c r="CE5" s="145"/>
      <c r="CJ5" s="145"/>
      <c r="CK5" s="145"/>
      <c r="CL5" s="145"/>
      <c r="CM5" s="145"/>
      <c r="CR5" s="145"/>
      <c r="CS5" s="145"/>
      <c r="CT5" s="145"/>
      <c r="CU5" s="145"/>
    </row>
    <row r="6" spans="2:8" ht="12.75">
      <c r="B6" s="152" t="s">
        <v>152</v>
      </c>
      <c r="C6" s="152" t="str">
        <f>VLOOKUP(ANNEE,B64:E71,2,FALSE)</f>
        <v>mardi</v>
      </c>
      <c r="D6" s="5"/>
      <c r="E6" s="5"/>
      <c r="F6" s="5"/>
      <c r="H6" s="209" t="s">
        <v>157</v>
      </c>
    </row>
    <row r="7" spans="2:8" ht="12.75">
      <c r="B7" s="152"/>
      <c r="C7" s="152"/>
      <c r="D7" s="5"/>
      <c r="E7" s="5"/>
      <c r="F7" s="5"/>
      <c r="H7" s="209"/>
    </row>
    <row r="8" spans="4:8" ht="12.75">
      <c r="D8" s="5"/>
      <c r="E8" s="5"/>
      <c r="F8" s="5"/>
      <c r="H8" s="209" t="s">
        <v>158</v>
      </c>
    </row>
    <row r="9" spans="4:100" ht="12">
      <c r="D9" s="5"/>
      <c r="E9" s="121"/>
      <c r="F9" s="5"/>
      <c r="G9" s="127"/>
      <c r="H9" s="157">
        <f>IF(SERVICE1&lt;&gt;"","N°1","")</f>
      </c>
      <c r="I9" s="157">
        <f>IF(SERVICE2&lt;&gt;"","N°2","")</f>
      </c>
      <c r="J9" s="157">
        <f>IF(SERVICE3&lt;&gt;"","N°3","")</f>
      </c>
      <c r="K9" s="157">
        <f>IF(SERVICE4&lt;&gt;"","N°4","")</f>
      </c>
      <c r="L9" s="120"/>
      <c r="O9" s="128"/>
      <c r="P9" s="157">
        <f>IF(SERVICE1&lt;&gt;"","N°1","")</f>
      </c>
      <c r="Q9" s="157">
        <f>IF(SERVICE2&lt;&gt;"","N°2","")</f>
      </c>
      <c r="R9" s="157">
        <f>IF(SERVICE3&lt;&gt;"","N°3","")</f>
      </c>
      <c r="S9" s="157">
        <f>IF(SERVICE4&lt;&gt;"","N°4","")</f>
      </c>
      <c r="T9" s="120"/>
      <c r="W9" s="128"/>
      <c r="X9" s="157">
        <f>IF(SERVICE1&lt;&gt;"","N°1","")</f>
      </c>
      <c r="Y9" s="157">
        <f>IF(SERVICE2&lt;&gt;"","N°2","")</f>
      </c>
      <c r="Z9" s="157">
        <f>IF(SERVICE3&lt;&gt;"","N°3","")</f>
      </c>
      <c r="AA9" s="157">
        <f>IF(SERVICE4&lt;&gt;"","N°4","")</f>
      </c>
      <c r="AB9" s="120"/>
      <c r="AE9" s="128"/>
      <c r="AF9" s="157">
        <f>IF(SERVICE1&lt;&gt;"","N°1","")</f>
      </c>
      <c r="AG9" s="157">
        <f>IF(SERVICE2&lt;&gt;"","N°2","")</f>
      </c>
      <c r="AH9" s="157">
        <f>IF(SERVICE3&lt;&gt;"","N°3","")</f>
      </c>
      <c r="AI9" s="157">
        <f>IF(SERVICE4&lt;&gt;"","N°4","")</f>
      </c>
      <c r="AJ9" s="120"/>
      <c r="AM9" s="128"/>
      <c r="AN9" s="157">
        <f>IF(SERVICE1&lt;&gt;"","N°1","")</f>
      </c>
      <c r="AO9" s="157">
        <f>IF(SERVICE2&lt;&gt;"","N°2","")</f>
      </c>
      <c r="AP9" s="157">
        <f>IF(SERVICE3&lt;&gt;"","N°3","")</f>
      </c>
      <c r="AQ9" s="157">
        <f>IF(SERVICE4&lt;&gt;"","N°4","")</f>
      </c>
      <c r="AR9" s="120"/>
      <c r="AU9" s="128"/>
      <c r="AV9" s="157">
        <f>IF(SERVICE1&lt;&gt;"","N°1","")</f>
      </c>
      <c r="AW9" s="157">
        <f>IF(SERVICE2&lt;&gt;"","N°2","")</f>
      </c>
      <c r="AX9" s="157">
        <f>IF(SERVICE3&lt;&gt;"","N°3","")</f>
      </c>
      <c r="AY9" s="157">
        <f>IF(SERVICE4&lt;&gt;"","N°4","")</f>
      </c>
      <c r="AZ9" s="120"/>
      <c r="BC9" s="128"/>
      <c r="BD9" s="157">
        <f>IF(SERVICE1&lt;&gt;"","N°1","")</f>
      </c>
      <c r="BE9" s="157">
        <f>IF(SERVICE2&lt;&gt;"","N°2","")</f>
      </c>
      <c r="BF9" s="157">
        <f>IF(SERVICE3&lt;&gt;"","N°3","")</f>
      </c>
      <c r="BG9" s="157">
        <f>IF(SERVICE4&lt;&gt;"","N°4","")</f>
      </c>
      <c r="BH9" s="120"/>
      <c r="BK9" s="128"/>
      <c r="BL9" s="157">
        <f>IF(SERVICE1&lt;&gt;"","N°1","")</f>
      </c>
      <c r="BM9" s="157">
        <f>IF(SERVICE2&lt;&gt;"","N°2","")</f>
      </c>
      <c r="BN9" s="157">
        <f>IF(SERVICE3&lt;&gt;"","N°3","")</f>
      </c>
      <c r="BO9" s="157">
        <f>IF(SERVICE4&lt;&gt;"","N°4","")</f>
      </c>
      <c r="BP9" s="120"/>
      <c r="BS9" s="128"/>
      <c r="BT9" s="157">
        <f>IF(SERVICE1&lt;&gt;"","N°1","")</f>
      </c>
      <c r="BU9" s="157">
        <f>IF(SERVICE2&lt;&gt;"","N°2","")</f>
      </c>
      <c r="BV9" s="157">
        <f>IF(SERVICE3&lt;&gt;"","N°3","")</f>
      </c>
      <c r="BW9" s="157">
        <f>IF(SERVICE4&lt;&gt;"","N°4","")</f>
      </c>
      <c r="BX9" s="120"/>
      <c r="CA9" s="128"/>
      <c r="CB9" s="157">
        <f>IF(SERVICE1&lt;&gt;"","N°1","")</f>
      </c>
      <c r="CC9" s="157">
        <f>IF(SERVICE2&lt;&gt;"","N°2","")</f>
      </c>
      <c r="CD9" s="157">
        <f>IF(SERVICE3&lt;&gt;"","N°3","")</f>
      </c>
      <c r="CE9" s="157">
        <f>IF(SERVICE4&lt;&gt;"","N°4","")</f>
      </c>
      <c r="CF9" s="120"/>
      <c r="CI9" s="128"/>
      <c r="CJ9" s="157">
        <f>IF(SERVICE1&lt;&gt;"","N°1","")</f>
      </c>
      <c r="CK9" s="157">
        <f>IF(SERVICE2&lt;&gt;"","N°2","")</f>
      </c>
      <c r="CL9" s="157">
        <f>IF(SERVICE3&lt;&gt;"","N°3","")</f>
      </c>
      <c r="CM9" s="157">
        <f>IF(SERVICE4&lt;&gt;"","N°4","")</f>
      </c>
      <c r="CN9" s="120"/>
      <c r="CQ9" s="128"/>
      <c r="CR9" s="157">
        <f>IF(SERVICE1&lt;&gt;"","N°1","")</f>
      </c>
      <c r="CS9" s="157">
        <f>IF(SERVICE2&lt;&gt;"","N°2","")</f>
      </c>
      <c r="CT9" s="157">
        <f>IF(SERVICE3&lt;&gt;"","N°3","")</f>
      </c>
      <c r="CU9" s="157">
        <f>IF(SERVICE4&lt;&gt;"","N°4","")</f>
      </c>
      <c r="CV9" s="120"/>
    </row>
    <row r="10" spans="4:100" ht="12.75" thickBot="1">
      <c r="D10" s="5"/>
      <c r="E10" s="121"/>
      <c r="F10" s="5"/>
      <c r="G10" s="128"/>
      <c r="H10" s="157">
        <f>IF(SERVICE1&lt;&gt;"","présents/jour","")</f>
      </c>
      <c r="I10" s="157">
        <f>IF(SERVICE2&lt;&gt;"","présents/jour","")</f>
      </c>
      <c r="J10" s="157">
        <f>IF(SERVICE3&lt;&gt;"","présents/jour","")</f>
      </c>
      <c r="K10" s="157">
        <f>IF(SERVICE4&lt;&gt;"","présents/jour","")</f>
      </c>
      <c r="L10" s="121"/>
      <c r="M10" s="5"/>
      <c r="N10" s="5"/>
      <c r="O10" s="128"/>
      <c r="P10" s="157">
        <f>IF(SERVICE1&lt;&gt;"","présents/jour","")</f>
      </c>
      <c r="Q10" s="157">
        <f>IF(SERVICE2&lt;&gt;"","présents/jour","")</f>
      </c>
      <c r="R10" s="157">
        <f>IF(SERVICE3&lt;&gt;"","présents/jour","")</f>
      </c>
      <c r="S10" s="157">
        <f>IF(SERVICE4&lt;&gt;"","présents/jour","")</f>
      </c>
      <c r="T10" s="120"/>
      <c r="U10" s="5"/>
      <c r="V10" s="5"/>
      <c r="W10" s="128"/>
      <c r="X10" s="157">
        <f>IF(SERVICE1&lt;&gt;"","présents/jour","")</f>
      </c>
      <c r="Y10" s="157">
        <f>IF(SERVICE2&lt;&gt;"","présents/jour","")</f>
      </c>
      <c r="Z10" s="157">
        <f>IF(SERVICE3&lt;&gt;"","présents/jour","")</f>
      </c>
      <c r="AA10" s="157">
        <f>IF(SERVICE4&lt;&gt;"","présents/jour","")</f>
      </c>
      <c r="AB10" s="120"/>
      <c r="AC10" s="5"/>
      <c r="AD10" s="5"/>
      <c r="AE10" s="128"/>
      <c r="AF10" s="157">
        <f>IF(SERVICE1&lt;&gt;"","présents/jour","")</f>
      </c>
      <c r="AG10" s="157">
        <f>IF(SERVICE2&lt;&gt;"","présents/jour","")</f>
      </c>
      <c r="AH10" s="157">
        <f>IF(SERVICE3&lt;&gt;"","présents/jour","")</f>
      </c>
      <c r="AI10" s="157">
        <f>IF(SERVICE4&lt;&gt;"","présents/jour","")</f>
      </c>
      <c r="AJ10" s="120"/>
      <c r="AK10" s="5"/>
      <c r="AL10" s="5"/>
      <c r="AM10" s="128"/>
      <c r="AN10" s="157">
        <f>IF(SERVICE1&lt;&gt;"","présents/jour","")</f>
      </c>
      <c r="AO10" s="157">
        <f>IF(SERVICE2&lt;&gt;"","présents/jour","")</f>
      </c>
      <c r="AP10" s="157">
        <f>IF(SERVICE3&lt;&gt;"","présents/jour","")</f>
      </c>
      <c r="AQ10" s="157">
        <f>IF(SERVICE4&lt;&gt;"","présents/jour","")</f>
      </c>
      <c r="AR10" s="120"/>
      <c r="AS10" s="5"/>
      <c r="AT10" s="5"/>
      <c r="AU10" s="128"/>
      <c r="AV10" s="157">
        <f>IF(SERVICE1&lt;&gt;"","présents/jour","")</f>
      </c>
      <c r="AW10" s="157">
        <f>IF(SERVICE2&lt;&gt;"","présents/jour","")</f>
      </c>
      <c r="AX10" s="157">
        <f>IF(SERVICE3&lt;&gt;"","présents/jour","")</f>
      </c>
      <c r="AY10" s="157">
        <f>IF(SERVICE4&lt;&gt;"","présents/jour","")</f>
      </c>
      <c r="AZ10" s="120"/>
      <c r="BA10" s="5"/>
      <c r="BB10" s="5"/>
      <c r="BC10" s="128"/>
      <c r="BD10" s="157">
        <f>IF(SERVICE1&lt;&gt;"","présents/jour","")</f>
      </c>
      <c r="BE10" s="157">
        <f>IF(SERVICE2&lt;&gt;"","présents/jour","")</f>
      </c>
      <c r="BF10" s="157">
        <f>IF(SERVICE3&lt;&gt;"","présents/jour","")</f>
      </c>
      <c r="BG10" s="157">
        <f>IF(SERVICE4&lt;&gt;"","présents/jour","")</f>
      </c>
      <c r="BH10" s="120"/>
      <c r="BI10" s="5"/>
      <c r="BJ10" s="5"/>
      <c r="BK10" s="128"/>
      <c r="BL10" s="157">
        <f>IF(SERVICE1&lt;&gt;"","présents/jour","")</f>
      </c>
      <c r="BM10" s="157">
        <f>IF(SERVICE2&lt;&gt;"","présents/jour","")</f>
      </c>
      <c r="BN10" s="157">
        <f>IF(SERVICE3&lt;&gt;"","présents/jour","")</f>
      </c>
      <c r="BO10" s="157">
        <f>IF(SERVICE4&lt;&gt;"","présents/jour","")</f>
      </c>
      <c r="BP10" s="120"/>
      <c r="BQ10" s="5"/>
      <c r="BR10" s="5"/>
      <c r="BS10" s="128"/>
      <c r="BT10" s="157">
        <f>IF(SERVICE1&lt;&gt;"","présents/jour","")</f>
      </c>
      <c r="BU10" s="157">
        <f>IF(SERVICE2&lt;&gt;"","présents/jour","")</f>
      </c>
      <c r="BV10" s="157">
        <f>IF(SERVICE3&lt;&gt;"","présents/jour","")</f>
      </c>
      <c r="BW10" s="157">
        <f>IF(SERVICE4&lt;&gt;"","présents/jour","")</f>
      </c>
      <c r="BX10" s="120"/>
      <c r="BY10" s="5"/>
      <c r="BZ10" s="5"/>
      <c r="CA10" s="128"/>
      <c r="CB10" s="157">
        <f>IF(SERVICE1&lt;&gt;"","présents/jour","")</f>
      </c>
      <c r="CC10" s="157">
        <f>IF(SERVICE2&lt;&gt;"","présents/jour","")</f>
      </c>
      <c r="CD10" s="157">
        <f>IF(SERVICE3&lt;&gt;"","présents/jour","")</f>
      </c>
      <c r="CE10" s="157">
        <f>IF(SERVICE4&lt;&gt;"","présents/jour","")</f>
      </c>
      <c r="CF10" s="120"/>
      <c r="CG10" s="5"/>
      <c r="CH10" s="5"/>
      <c r="CI10" s="128"/>
      <c r="CJ10" s="157">
        <f>IF(SERVICE1&lt;&gt;"","présents/jour","")</f>
      </c>
      <c r="CK10" s="157">
        <f>IF(SERVICE2&lt;&gt;"","présents/jour","")</f>
      </c>
      <c r="CL10" s="157">
        <f>IF(SERVICE3&lt;&gt;"","présents/jour","")</f>
      </c>
      <c r="CM10" s="157">
        <f>IF(SERVICE4&lt;&gt;"","présents/jour","")</f>
      </c>
      <c r="CN10" s="120"/>
      <c r="CO10" s="5"/>
      <c r="CP10" s="5"/>
      <c r="CQ10" s="128"/>
      <c r="CR10" s="157">
        <f>IF(SERVICE1&lt;&gt;"","présents/jour","")</f>
      </c>
      <c r="CS10" s="157">
        <f>IF(SERVICE2&lt;&gt;"","présents/jour","")</f>
      </c>
      <c r="CT10" s="157">
        <f>IF(SERVICE3&lt;&gt;"","présents/jour","")</f>
      </c>
      <c r="CU10" s="157">
        <f>IF(SERVICE4&lt;&gt;"","présents/jour","")</f>
      </c>
      <c r="CV10" s="120"/>
    </row>
    <row r="11" spans="1:100" ht="12.75" thickBot="1">
      <c r="A11" s="139" t="s">
        <v>156</v>
      </c>
      <c r="B11" s="139"/>
      <c r="D11" s="122">
        <f>VLOOKUP(C6,B55:C61,2,FALSE)</f>
        <v>1</v>
      </c>
      <c r="E11" s="121"/>
      <c r="F11" s="126"/>
      <c r="G11" s="126" t="s">
        <v>2</v>
      </c>
      <c r="H11" s="157">
        <f>IF(SERVICE1&lt;&gt;"",SERVICE1,"")</f>
      </c>
      <c r="I11" s="157">
        <f>IF(SERVICE2&lt;&gt;"",SERVICE2,"")</f>
      </c>
      <c r="J11" s="157">
        <f>IF(SERVICE3&lt;&gt;"",SERVICE3,"")</f>
      </c>
      <c r="K11" s="157">
        <f>IF(SERVICE4&lt;&gt;"",SERVICE4,"")</f>
      </c>
      <c r="L11" s="120"/>
      <c r="M11" s="122">
        <f>VLOOKUP(F43,D12:F42,1,TRUE)</f>
        <v>4</v>
      </c>
      <c r="N11" s="126"/>
      <c r="O11" s="126" t="s">
        <v>3</v>
      </c>
      <c r="P11" s="157">
        <f>IF(SERVICE1&lt;&gt;"",SERVICE1,"")</f>
      </c>
      <c r="Q11" s="157">
        <f>IF(SERVICE2&lt;&gt;"",SERVICE2,"")</f>
      </c>
      <c r="R11" s="157">
        <f>IF(SERVICE3&lt;&gt;"",SERVICE3,"")</f>
      </c>
      <c r="S11" s="157">
        <f>IF(SERVICE4&lt;&gt;"",SERVICE4,"")</f>
      </c>
      <c r="T11" s="120"/>
      <c r="U11" s="122">
        <f>IF(N40=0,M39,M40)</f>
        <v>4</v>
      </c>
      <c r="V11" s="126"/>
      <c r="W11" s="126" t="s">
        <v>4</v>
      </c>
      <c r="X11" s="157">
        <f>IF(SERVICE1&lt;&gt;"",SERVICE1,"")</f>
      </c>
      <c r="Y11" s="157">
        <f>IF(SERVICE2&lt;&gt;"",SERVICE2,"")</f>
      </c>
      <c r="Z11" s="157">
        <f>IF(SERVICE3&lt;&gt;"",SERVICE3,"")</f>
      </c>
      <c r="AA11" s="157">
        <f>IF(SERVICE4&lt;&gt;"",SERVICE4,"")</f>
      </c>
      <c r="AB11" s="120"/>
      <c r="AC11" s="122">
        <f>VLOOKUP(V43,U12:V42,1,TRUE)</f>
        <v>7</v>
      </c>
      <c r="AD11" s="126"/>
      <c r="AE11" s="126" t="s">
        <v>5</v>
      </c>
      <c r="AF11" s="157">
        <f>IF(SERVICE1&lt;&gt;"",SERVICE1,"")</f>
      </c>
      <c r="AG11" s="157">
        <f>IF(SERVICE2&lt;&gt;"",SERVICE2,"")</f>
      </c>
      <c r="AH11" s="157">
        <f>IF(SERVICE3&lt;&gt;"",SERVICE3,"")</f>
      </c>
      <c r="AI11" s="157">
        <f>IF(SERVICE4&lt;&gt;"",SERVICE4,"")</f>
      </c>
      <c r="AJ11" s="120"/>
      <c r="AK11" s="122">
        <f>VLOOKUP(AD43,AC12:AD42,1,TRUE)</f>
        <v>2</v>
      </c>
      <c r="AL11" s="126"/>
      <c r="AM11" s="126" t="s">
        <v>18</v>
      </c>
      <c r="AN11" s="157">
        <f>IF(SERVICE1&lt;&gt;"",SERVICE1,"")</f>
      </c>
      <c r="AO11" s="157">
        <f>IF(SERVICE2&lt;&gt;"",SERVICE2,"")</f>
      </c>
      <c r="AP11" s="157">
        <f>IF(SERVICE3&lt;&gt;"",SERVICE3,"")</f>
      </c>
      <c r="AQ11" s="157">
        <f>IF(SERVICE4&lt;&gt;"",SERVICE4,"")</f>
      </c>
      <c r="AR11" s="120"/>
      <c r="AS11" s="122">
        <f>VLOOKUP(AL43,AK12:AL42,1,TRUE)</f>
        <v>5</v>
      </c>
      <c r="AT11" s="126"/>
      <c r="AU11" s="126" t="s">
        <v>19</v>
      </c>
      <c r="AV11" s="157">
        <f>IF(SERVICE1&lt;&gt;"",SERVICE1,"")</f>
      </c>
      <c r="AW11" s="157">
        <f>IF(SERVICE2&lt;&gt;"",SERVICE2,"")</f>
      </c>
      <c r="AX11" s="157">
        <f>IF(SERVICE3&lt;&gt;"",SERVICE3,"")</f>
      </c>
      <c r="AY11" s="157">
        <f>IF(SERVICE4&lt;&gt;"",SERVICE4,"")</f>
      </c>
      <c r="AZ11" s="120"/>
      <c r="BA11" s="122">
        <f>VLOOKUP(AT43,AS12:AT42,1,TRUE)</f>
        <v>7</v>
      </c>
      <c r="BB11" s="126"/>
      <c r="BC11" s="126" t="s">
        <v>20</v>
      </c>
      <c r="BD11" s="157">
        <f>IF(SERVICE1&lt;&gt;"",SERVICE1,"")</f>
      </c>
      <c r="BE11" s="157">
        <f>IF(SERVICE2&lt;&gt;"",SERVICE2,"")</f>
      </c>
      <c r="BF11" s="157">
        <f>IF(SERVICE3&lt;&gt;"",SERVICE3,"")</f>
      </c>
      <c r="BG11" s="157">
        <f>IF(SERVICE4&lt;&gt;"",SERVICE4,"")</f>
      </c>
      <c r="BH11" s="120"/>
      <c r="BI11" s="122">
        <f>VLOOKUP(BB43,BA12:BB42,1,TRUE)</f>
        <v>3</v>
      </c>
      <c r="BJ11" s="126"/>
      <c r="BK11" s="126" t="s">
        <v>21</v>
      </c>
      <c r="BL11" s="157">
        <f>IF(SERVICE1&lt;&gt;"",SERVICE1,"")</f>
      </c>
      <c r="BM11" s="157">
        <f>IF(SERVICE2&lt;&gt;"",SERVICE2,"")</f>
      </c>
      <c r="BN11" s="157">
        <f>IF(SERVICE3&lt;&gt;"",SERVICE3,"")</f>
      </c>
      <c r="BO11" s="157">
        <f>IF(SERVICE4&lt;&gt;"",SERVICE4,"")</f>
      </c>
      <c r="BP11" s="120"/>
      <c r="BQ11" s="122">
        <f>VLOOKUP(BJ43,BI12:BJ42,1,TRUE)</f>
        <v>6</v>
      </c>
      <c r="BR11" s="126"/>
      <c r="BS11" s="126" t="s">
        <v>22</v>
      </c>
      <c r="BT11" s="157">
        <f>IF(SERVICE1&lt;&gt;"",SERVICE1,"")</f>
      </c>
      <c r="BU11" s="157">
        <f>IF(SERVICE2&lt;&gt;"",SERVICE2,"")</f>
      </c>
      <c r="BV11" s="157">
        <f>IF(SERVICE3&lt;&gt;"",SERVICE3,"")</f>
      </c>
      <c r="BW11" s="157">
        <f>IF(SERVICE4&lt;&gt;"",SERVICE4,"")</f>
      </c>
      <c r="BX11" s="120"/>
      <c r="BY11" s="122">
        <f>VLOOKUP(BR43,BQ12:BR42,1,TRUE)</f>
        <v>1</v>
      </c>
      <c r="BZ11" s="126"/>
      <c r="CA11" s="126" t="s">
        <v>23</v>
      </c>
      <c r="CB11" s="157">
        <f>IF(SERVICE1&lt;&gt;"",SERVICE1,"")</f>
      </c>
      <c r="CC11" s="157">
        <f>IF(SERVICE2&lt;&gt;"",SERVICE2,"")</f>
      </c>
      <c r="CD11" s="157">
        <f>IF(SERVICE3&lt;&gt;"",SERVICE3,"")</f>
      </c>
      <c r="CE11" s="157">
        <f>IF(SERVICE4&lt;&gt;"",SERVICE4,"")</f>
      </c>
      <c r="CF11" s="120"/>
      <c r="CG11" s="122">
        <f>VLOOKUP(BZ43,BY12:BZ42,1,TRUE)</f>
        <v>4</v>
      </c>
      <c r="CH11" s="126"/>
      <c r="CI11" s="126" t="s">
        <v>24</v>
      </c>
      <c r="CJ11" s="157">
        <f>IF(SERVICE1&lt;&gt;"",SERVICE1,"")</f>
      </c>
      <c r="CK11" s="157">
        <f>IF(SERVICE2&lt;&gt;"",SERVICE2,"")</f>
      </c>
      <c r="CL11" s="157">
        <f>IF(SERVICE3&lt;&gt;"",SERVICE3,"")</f>
      </c>
      <c r="CM11" s="157">
        <f>IF(SERVICE4&lt;&gt;"",SERVICE4,"")</f>
      </c>
      <c r="CN11" s="120"/>
      <c r="CO11" s="122">
        <f>VLOOKUP(CH43,CG12:CH41,1,TRUE)</f>
        <v>6</v>
      </c>
      <c r="CP11" s="126"/>
      <c r="CQ11" s="126" t="s">
        <v>25</v>
      </c>
      <c r="CR11" s="157">
        <f>IF(SERVICE1&lt;&gt;"",SERVICE1,"")</f>
      </c>
      <c r="CS11" s="157">
        <f>IF(SERVICE2&lt;&gt;"",SERVICE2,"")</f>
      </c>
      <c r="CT11" s="157">
        <f>IF(SERVICE3&lt;&gt;"",SERVICE3,"")</f>
      </c>
      <c r="CU11" s="157">
        <f>IF(SERVICE4&lt;&gt;"",SERVICE4,"")</f>
      </c>
      <c r="CV11" s="120"/>
    </row>
    <row r="12" spans="1:100" ht="12">
      <c r="A12" s="139">
        <v>1</v>
      </c>
      <c r="B12" s="139" t="s">
        <v>140</v>
      </c>
      <c r="D12" s="124">
        <f>IF(D11=7,1,D11+1)</f>
        <v>2</v>
      </c>
      <c r="E12" s="121"/>
      <c r="F12" s="125">
        <v>1</v>
      </c>
      <c r="G12" s="1" t="str">
        <f>VLOOKUP(D12,$A$12:$B$18,2,FALSE)</f>
        <v>mardi</v>
      </c>
      <c r="H12" s="145"/>
      <c r="I12" s="145"/>
      <c r="J12" s="145"/>
      <c r="K12" s="149"/>
      <c r="L12" s="121"/>
      <c r="M12" s="123">
        <f>IF(M11=7,1,M11+1)</f>
        <v>5</v>
      </c>
      <c r="N12" s="125">
        <v>1</v>
      </c>
      <c r="O12" s="1" t="str">
        <f aca="true" t="shared" si="0" ref="O12:O40">VLOOKUP(M12,$A$12:$B$18,2,FALSE)</f>
        <v>vendredi</v>
      </c>
      <c r="P12" s="145"/>
      <c r="Q12" s="145"/>
      <c r="R12" s="145"/>
      <c r="S12" s="149"/>
      <c r="T12" s="121"/>
      <c r="U12" s="123">
        <f>IF(U11=7,1,U11+1)</f>
        <v>5</v>
      </c>
      <c r="V12" s="125">
        <v>1</v>
      </c>
      <c r="W12" s="1" t="str">
        <f aca="true" t="shared" si="1" ref="W12:W42">VLOOKUP(U12,$A$12:$B$18,2,FALSE)</f>
        <v>vendredi</v>
      </c>
      <c r="X12" s="149"/>
      <c r="Y12" s="149"/>
      <c r="Z12" s="149"/>
      <c r="AA12" s="149"/>
      <c r="AB12" s="121"/>
      <c r="AC12" s="123">
        <f>IF(AC11=7,1,AC11+1)</f>
        <v>1</v>
      </c>
      <c r="AD12" s="125">
        <v>1</v>
      </c>
      <c r="AE12" s="1" t="str">
        <f>VLOOKUP(AC12,$A$12:$B$18,2,FALSE)</f>
        <v>lundi</v>
      </c>
      <c r="AF12" s="149"/>
      <c r="AG12" s="149"/>
      <c r="AH12" s="149"/>
      <c r="AI12" s="149"/>
      <c r="AJ12" s="121"/>
      <c r="AK12" s="123">
        <f>IF(AK11=7,1,AK11+1)</f>
        <v>3</v>
      </c>
      <c r="AL12" s="125">
        <v>1</v>
      </c>
      <c r="AM12" s="1" t="str">
        <f>VLOOKUP(AK12,$A$12:$B$18,2,FALSE)</f>
        <v>mercredi</v>
      </c>
      <c r="AN12" s="149"/>
      <c r="AO12" s="149"/>
      <c r="AP12" s="149"/>
      <c r="AQ12" s="149"/>
      <c r="AR12" s="121"/>
      <c r="AS12" s="123">
        <f>IF(AS11=7,1,AS11+1)</f>
        <v>6</v>
      </c>
      <c r="AT12" s="125">
        <v>1</v>
      </c>
      <c r="AU12" s="1" t="str">
        <f>VLOOKUP(AS12,$A$12:$B$18,2,FALSE)</f>
        <v>samedi</v>
      </c>
      <c r="AV12" s="149"/>
      <c r="AW12" s="149"/>
      <c r="AX12" s="149"/>
      <c r="AY12" s="149"/>
      <c r="AZ12" s="121"/>
      <c r="BA12" s="123">
        <f>IF(BA11=7,1,BA11+1)</f>
        <v>1</v>
      </c>
      <c r="BB12" s="125">
        <v>1</v>
      </c>
      <c r="BC12" s="1" t="str">
        <f>VLOOKUP(BA12,$A$12:$B$18,2,FALSE)</f>
        <v>lundi</v>
      </c>
      <c r="BD12" s="149"/>
      <c r="BE12" s="149"/>
      <c r="BF12" s="149"/>
      <c r="BG12" s="149"/>
      <c r="BH12" s="121"/>
      <c r="BI12" s="123">
        <f>IF(BI11=7,1,BI11+1)</f>
        <v>4</v>
      </c>
      <c r="BJ12" s="125">
        <v>1</v>
      </c>
      <c r="BK12" s="1" t="str">
        <f>VLOOKUP(BI12,$A$12:$B$18,2,FALSE)</f>
        <v>jeudi</v>
      </c>
      <c r="BL12" s="149"/>
      <c r="BM12" s="149"/>
      <c r="BN12" s="149"/>
      <c r="BO12" s="149"/>
      <c r="BP12" s="121"/>
      <c r="BQ12" s="123">
        <f>IF(BQ11=7,1,BQ11+1)</f>
        <v>7</v>
      </c>
      <c r="BR12" s="125">
        <v>1</v>
      </c>
      <c r="BS12" s="1" t="str">
        <f>VLOOKUP(BQ12,$A$12:$B$18,2,FALSE)</f>
        <v>dimanche</v>
      </c>
      <c r="BT12" s="149"/>
      <c r="BU12" s="149"/>
      <c r="BV12" s="149"/>
      <c r="BW12" s="149"/>
      <c r="BX12" s="121"/>
      <c r="BY12" s="123">
        <f>IF(BY11=7,1,BY11+1)</f>
        <v>2</v>
      </c>
      <c r="BZ12" s="125">
        <v>1</v>
      </c>
      <c r="CA12" s="1" t="str">
        <f>VLOOKUP(BY12,$A$12:$B$18,2,FALSE)</f>
        <v>mardi</v>
      </c>
      <c r="CB12" s="149"/>
      <c r="CC12" s="149"/>
      <c r="CD12" s="149"/>
      <c r="CE12" s="149"/>
      <c r="CF12" s="121"/>
      <c r="CG12" s="123">
        <f>IF(CG11=7,1,CG11+1)</f>
        <v>5</v>
      </c>
      <c r="CH12" s="125">
        <v>1</v>
      </c>
      <c r="CI12" s="1" t="str">
        <f>VLOOKUP(CG12,$A$12:$B$18,2,FALSE)</f>
        <v>vendredi</v>
      </c>
      <c r="CJ12" s="149"/>
      <c r="CK12" s="149"/>
      <c r="CL12" s="149"/>
      <c r="CM12" s="149"/>
      <c r="CN12" s="121"/>
      <c r="CO12" s="123">
        <f>IF(CO11=7,1,CO11+1)</f>
        <v>7</v>
      </c>
      <c r="CP12" s="125">
        <v>1</v>
      </c>
      <c r="CQ12" s="1" t="str">
        <f>VLOOKUP(CO12,$A$12:$B$18,2,FALSE)</f>
        <v>dimanche</v>
      </c>
      <c r="CR12" s="149"/>
      <c r="CS12" s="149"/>
      <c r="CT12" s="149"/>
      <c r="CU12" s="149"/>
      <c r="CV12" s="121"/>
    </row>
    <row r="13" spans="1:100" ht="12">
      <c r="A13" s="139">
        <v>2</v>
      </c>
      <c r="B13" s="139" t="s">
        <v>141</v>
      </c>
      <c r="D13" s="124">
        <f aca="true" t="shared" si="2" ref="D13:D42">IF(D12=7,1,D12+1)</f>
        <v>3</v>
      </c>
      <c r="E13" s="121"/>
      <c r="F13" s="125">
        <v>2</v>
      </c>
      <c r="G13" s="1" t="str">
        <f aca="true" t="shared" si="3" ref="G13:G42">VLOOKUP(D13,$A$12:$B$18,2,FALSE)</f>
        <v>mercredi</v>
      </c>
      <c r="H13" s="145"/>
      <c r="I13" s="145"/>
      <c r="J13" s="145"/>
      <c r="K13" s="149"/>
      <c r="L13" s="120"/>
      <c r="M13" s="123">
        <f aca="true" t="shared" si="4" ref="M13:M39">IF(M12=7,1,M12+1)</f>
        <v>6</v>
      </c>
      <c r="N13" s="125">
        <v>2</v>
      </c>
      <c r="O13" s="1" t="str">
        <f t="shared" si="0"/>
        <v>samedi</v>
      </c>
      <c r="P13" s="145"/>
      <c r="Q13" s="145"/>
      <c r="R13" s="145"/>
      <c r="S13" s="149"/>
      <c r="T13" s="120"/>
      <c r="U13" s="123">
        <f aca="true" t="shared" si="5" ref="U13:U42">IF(U12=7,1,U12+1)</f>
        <v>6</v>
      </c>
      <c r="V13" s="125">
        <v>2</v>
      </c>
      <c r="W13" s="1" t="str">
        <f t="shared" si="1"/>
        <v>samedi</v>
      </c>
      <c r="X13" s="149"/>
      <c r="Y13" s="149"/>
      <c r="Z13" s="149"/>
      <c r="AA13" s="149"/>
      <c r="AB13" s="120"/>
      <c r="AC13" s="123">
        <f aca="true" t="shared" si="6" ref="AC13:AC41">IF(AC12=7,1,AC12+1)</f>
        <v>2</v>
      </c>
      <c r="AD13" s="125">
        <v>2</v>
      </c>
      <c r="AE13" s="1" t="str">
        <f aca="true" t="shared" si="7" ref="AE13:AE41">VLOOKUP(AC13,$A$12:$B$18,2,FALSE)</f>
        <v>mardi</v>
      </c>
      <c r="AF13" s="149"/>
      <c r="AG13" s="149"/>
      <c r="AH13" s="149"/>
      <c r="AI13" s="149"/>
      <c r="AJ13" s="120"/>
      <c r="AK13" s="123">
        <f aca="true" t="shared" si="8" ref="AK13:AK42">IF(AK12=7,1,AK12+1)</f>
        <v>4</v>
      </c>
      <c r="AL13" s="125">
        <v>2</v>
      </c>
      <c r="AM13" s="1" t="str">
        <f aca="true" t="shared" si="9" ref="AM13:AM42">VLOOKUP(AK13,$A$12:$B$18,2,FALSE)</f>
        <v>jeudi</v>
      </c>
      <c r="AN13" s="149"/>
      <c r="AO13" s="149"/>
      <c r="AP13" s="149"/>
      <c r="AQ13" s="149"/>
      <c r="AR13" s="120"/>
      <c r="AS13" s="123">
        <f aca="true" t="shared" si="10" ref="AS13:AS41">IF(AS12=7,1,AS12+1)</f>
        <v>7</v>
      </c>
      <c r="AT13" s="125">
        <v>2</v>
      </c>
      <c r="AU13" s="1" t="str">
        <f aca="true" t="shared" si="11" ref="AU13:AU41">VLOOKUP(AS13,$A$12:$B$18,2,FALSE)</f>
        <v>dimanche</v>
      </c>
      <c r="AV13" s="149"/>
      <c r="AW13" s="149"/>
      <c r="AX13" s="149"/>
      <c r="AY13" s="149"/>
      <c r="AZ13" s="120"/>
      <c r="BA13" s="123">
        <f aca="true" t="shared" si="12" ref="BA13:BA42">IF(BA12=7,1,BA12+1)</f>
        <v>2</v>
      </c>
      <c r="BB13" s="125">
        <v>2</v>
      </c>
      <c r="BC13" s="1" t="str">
        <f aca="true" t="shared" si="13" ref="BC13:BC42">VLOOKUP(BA13,$A$12:$B$18,2,FALSE)</f>
        <v>mardi</v>
      </c>
      <c r="BD13" s="149"/>
      <c r="BE13" s="149"/>
      <c r="BF13" s="149"/>
      <c r="BG13" s="149"/>
      <c r="BH13" s="120"/>
      <c r="BI13" s="123">
        <f aca="true" t="shared" si="14" ref="BI13:BI42">IF(BI12=7,1,BI12+1)</f>
        <v>5</v>
      </c>
      <c r="BJ13" s="125">
        <v>2</v>
      </c>
      <c r="BK13" s="1" t="str">
        <f aca="true" t="shared" si="15" ref="BK13:BK42">VLOOKUP(BI13,$A$12:$B$18,2,FALSE)</f>
        <v>vendredi</v>
      </c>
      <c r="BL13" s="149"/>
      <c r="BM13" s="149"/>
      <c r="BN13" s="149"/>
      <c r="BO13" s="149"/>
      <c r="BP13" s="120"/>
      <c r="BQ13" s="123">
        <f aca="true" t="shared" si="16" ref="BQ13:BQ41">IF(BQ12=7,1,BQ12+1)</f>
        <v>1</v>
      </c>
      <c r="BR13" s="125">
        <v>2</v>
      </c>
      <c r="BS13" s="1" t="str">
        <f aca="true" t="shared" si="17" ref="BS13:BS41">VLOOKUP(BQ13,$A$12:$B$18,2,FALSE)</f>
        <v>lundi</v>
      </c>
      <c r="BT13" s="149"/>
      <c r="BU13" s="149"/>
      <c r="BV13" s="149"/>
      <c r="BW13" s="149"/>
      <c r="BX13" s="120"/>
      <c r="BY13" s="123">
        <f aca="true" t="shared" si="18" ref="BY13:BY42">IF(BY12=7,1,BY12+1)</f>
        <v>3</v>
      </c>
      <c r="BZ13" s="125">
        <v>2</v>
      </c>
      <c r="CA13" s="1" t="str">
        <f aca="true" t="shared" si="19" ref="CA13:CA42">VLOOKUP(BY13,$A$12:$B$18,2,FALSE)</f>
        <v>mercredi</v>
      </c>
      <c r="CB13" s="149"/>
      <c r="CC13" s="149"/>
      <c r="CD13" s="149"/>
      <c r="CE13" s="149"/>
      <c r="CF13" s="120"/>
      <c r="CG13" s="123">
        <f aca="true" t="shared" si="20" ref="CG13:CG41">IF(CG12=7,1,CG12+1)</f>
        <v>6</v>
      </c>
      <c r="CH13" s="125">
        <v>2</v>
      </c>
      <c r="CI13" s="1" t="str">
        <f aca="true" t="shared" si="21" ref="CI13:CI41">VLOOKUP(CG13,$A$12:$B$18,2,FALSE)</f>
        <v>samedi</v>
      </c>
      <c r="CJ13" s="149"/>
      <c r="CK13" s="149"/>
      <c r="CL13" s="149"/>
      <c r="CM13" s="149"/>
      <c r="CN13" s="120"/>
      <c r="CO13" s="123">
        <f aca="true" t="shared" si="22" ref="CO13:CO42">IF(CO12=7,1,CO12+1)</f>
        <v>1</v>
      </c>
      <c r="CP13" s="125">
        <v>2</v>
      </c>
      <c r="CQ13" s="1" t="str">
        <f aca="true" t="shared" si="23" ref="CQ13:CQ42">VLOOKUP(CO13,$A$12:$B$18,2,FALSE)</f>
        <v>lundi</v>
      </c>
      <c r="CR13" s="149"/>
      <c r="CS13" s="149"/>
      <c r="CT13" s="149"/>
      <c r="CU13" s="149"/>
      <c r="CV13" s="120"/>
    </row>
    <row r="14" spans="1:100" ht="12">
      <c r="A14" s="139">
        <v>3</v>
      </c>
      <c r="B14" s="139" t="s">
        <v>142</v>
      </c>
      <c r="D14" s="124">
        <f t="shared" si="2"/>
        <v>4</v>
      </c>
      <c r="E14" s="121"/>
      <c r="F14" s="125">
        <v>3</v>
      </c>
      <c r="G14" s="1" t="str">
        <f t="shared" si="3"/>
        <v>jeudi</v>
      </c>
      <c r="H14" s="145"/>
      <c r="I14" s="145"/>
      <c r="J14" s="145"/>
      <c r="K14" s="149"/>
      <c r="L14" s="120"/>
      <c r="M14" s="123">
        <f t="shared" si="4"/>
        <v>7</v>
      </c>
      <c r="N14" s="125">
        <v>3</v>
      </c>
      <c r="O14" s="1" t="str">
        <f t="shared" si="0"/>
        <v>dimanche</v>
      </c>
      <c r="P14" s="145"/>
      <c r="Q14" s="145"/>
      <c r="R14" s="145"/>
      <c r="S14" s="149"/>
      <c r="T14" s="120"/>
      <c r="U14" s="123">
        <f t="shared" si="5"/>
        <v>7</v>
      </c>
      <c r="V14" s="125">
        <v>3</v>
      </c>
      <c r="W14" s="1" t="str">
        <f t="shared" si="1"/>
        <v>dimanche</v>
      </c>
      <c r="X14" s="149"/>
      <c r="Y14" s="149"/>
      <c r="Z14" s="149"/>
      <c r="AA14" s="149"/>
      <c r="AB14" s="120"/>
      <c r="AC14" s="123">
        <f t="shared" si="6"/>
        <v>3</v>
      </c>
      <c r="AD14" s="125">
        <v>3</v>
      </c>
      <c r="AE14" s="1" t="str">
        <f t="shared" si="7"/>
        <v>mercredi</v>
      </c>
      <c r="AF14" s="149"/>
      <c r="AG14" s="149"/>
      <c r="AH14" s="149"/>
      <c r="AI14" s="149"/>
      <c r="AJ14" s="120"/>
      <c r="AK14" s="123">
        <f t="shared" si="8"/>
        <v>5</v>
      </c>
      <c r="AL14" s="125">
        <v>3</v>
      </c>
      <c r="AM14" s="1" t="str">
        <f t="shared" si="9"/>
        <v>vendredi</v>
      </c>
      <c r="AN14" s="149"/>
      <c r="AO14" s="149"/>
      <c r="AP14" s="149"/>
      <c r="AQ14" s="149"/>
      <c r="AR14" s="120"/>
      <c r="AS14" s="123">
        <f t="shared" si="10"/>
        <v>1</v>
      </c>
      <c r="AT14" s="125">
        <v>3</v>
      </c>
      <c r="AU14" s="1" t="str">
        <f t="shared" si="11"/>
        <v>lundi</v>
      </c>
      <c r="AV14" s="149"/>
      <c r="AW14" s="149"/>
      <c r="AX14" s="149"/>
      <c r="AY14" s="149"/>
      <c r="AZ14" s="120"/>
      <c r="BA14" s="123">
        <f t="shared" si="12"/>
        <v>3</v>
      </c>
      <c r="BB14" s="125">
        <v>3</v>
      </c>
      <c r="BC14" s="1" t="str">
        <f t="shared" si="13"/>
        <v>mercredi</v>
      </c>
      <c r="BD14" s="149"/>
      <c r="BE14" s="149"/>
      <c r="BF14" s="149"/>
      <c r="BG14" s="149"/>
      <c r="BH14" s="120"/>
      <c r="BI14" s="123">
        <f t="shared" si="14"/>
        <v>6</v>
      </c>
      <c r="BJ14" s="125">
        <v>3</v>
      </c>
      <c r="BK14" s="1" t="str">
        <f t="shared" si="15"/>
        <v>samedi</v>
      </c>
      <c r="BL14" s="149"/>
      <c r="BM14" s="149"/>
      <c r="BN14" s="149"/>
      <c r="BO14" s="149"/>
      <c r="BP14" s="120"/>
      <c r="BQ14" s="123">
        <f t="shared" si="16"/>
        <v>2</v>
      </c>
      <c r="BR14" s="125">
        <v>3</v>
      </c>
      <c r="BS14" s="1" t="str">
        <f t="shared" si="17"/>
        <v>mardi</v>
      </c>
      <c r="BT14" s="149"/>
      <c r="BU14" s="149"/>
      <c r="BV14" s="149"/>
      <c r="BW14" s="149"/>
      <c r="BX14" s="120"/>
      <c r="BY14" s="123">
        <f t="shared" si="18"/>
        <v>4</v>
      </c>
      <c r="BZ14" s="125">
        <v>3</v>
      </c>
      <c r="CA14" s="1" t="str">
        <f t="shared" si="19"/>
        <v>jeudi</v>
      </c>
      <c r="CB14" s="149"/>
      <c r="CC14" s="149"/>
      <c r="CD14" s="149"/>
      <c r="CE14" s="149"/>
      <c r="CF14" s="120"/>
      <c r="CG14" s="123">
        <f t="shared" si="20"/>
        <v>7</v>
      </c>
      <c r="CH14" s="125">
        <v>3</v>
      </c>
      <c r="CI14" s="1" t="str">
        <f t="shared" si="21"/>
        <v>dimanche</v>
      </c>
      <c r="CJ14" s="149"/>
      <c r="CK14" s="149"/>
      <c r="CL14" s="149"/>
      <c r="CM14" s="149"/>
      <c r="CN14" s="120"/>
      <c r="CO14" s="123">
        <f t="shared" si="22"/>
        <v>2</v>
      </c>
      <c r="CP14" s="125">
        <v>3</v>
      </c>
      <c r="CQ14" s="1" t="str">
        <f t="shared" si="23"/>
        <v>mardi</v>
      </c>
      <c r="CR14" s="149"/>
      <c r="CS14" s="149"/>
      <c r="CT14" s="149"/>
      <c r="CU14" s="149"/>
      <c r="CV14" s="120"/>
    </row>
    <row r="15" spans="1:100" ht="12">
      <c r="A15" s="139">
        <v>4</v>
      </c>
      <c r="B15" s="139" t="s">
        <v>143</v>
      </c>
      <c r="D15" s="124">
        <f t="shared" si="2"/>
        <v>5</v>
      </c>
      <c r="E15" s="121"/>
      <c r="F15" s="125">
        <v>4</v>
      </c>
      <c r="G15" s="1" t="str">
        <f t="shared" si="3"/>
        <v>vendredi</v>
      </c>
      <c r="H15" s="145"/>
      <c r="I15" s="145"/>
      <c r="J15" s="145"/>
      <c r="K15" s="149"/>
      <c r="L15" s="120"/>
      <c r="M15" s="123">
        <f t="shared" si="4"/>
        <v>1</v>
      </c>
      <c r="N15" s="125">
        <v>4</v>
      </c>
      <c r="O15" s="1" t="str">
        <f t="shared" si="0"/>
        <v>lundi</v>
      </c>
      <c r="P15" s="145"/>
      <c r="Q15" s="145"/>
      <c r="R15" s="145"/>
      <c r="S15" s="149"/>
      <c r="T15" s="120"/>
      <c r="U15" s="123">
        <f t="shared" si="5"/>
        <v>1</v>
      </c>
      <c r="V15" s="125">
        <v>4</v>
      </c>
      <c r="W15" s="1" t="str">
        <f t="shared" si="1"/>
        <v>lundi</v>
      </c>
      <c r="X15" s="149"/>
      <c r="Y15" s="149"/>
      <c r="Z15" s="149"/>
      <c r="AA15" s="149"/>
      <c r="AB15" s="120"/>
      <c r="AC15" s="123">
        <f t="shared" si="6"/>
        <v>4</v>
      </c>
      <c r="AD15" s="125">
        <v>4</v>
      </c>
      <c r="AE15" s="1" t="str">
        <f t="shared" si="7"/>
        <v>jeudi</v>
      </c>
      <c r="AF15" s="149"/>
      <c r="AG15" s="149"/>
      <c r="AH15" s="149"/>
      <c r="AI15" s="149"/>
      <c r="AJ15" s="120"/>
      <c r="AK15" s="123">
        <f t="shared" si="8"/>
        <v>6</v>
      </c>
      <c r="AL15" s="125">
        <v>4</v>
      </c>
      <c r="AM15" s="1" t="str">
        <f t="shared" si="9"/>
        <v>samedi</v>
      </c>
      <c r="AN15" s="149"/>
      <c r="AO15" s="149"/>
      <c r="AP15" s="149"/>
      <c r="AQ15" s="149"/>
      <c r="AR15" s="120"/>
      <c r="AS15" s="123">
        <f t="shared" si="10"/>
        <v>2</v>
      </c>
      <c r="AT15" s="125">
        <v>4</v>
      </c>
      <c r="AU15" s="1" t="str">
        <f t="shared" si="11"/>
        <v>mardi</v>
      </c>
      <c r="AV15" s="149"/>
      <c r="AW15" s="149"/>
      <c r="AX15" s="149"/>
      <c r="AY15" s="149"/>
      <c r="AZ15" s="120"/>
      <c r="BA15" s="123">
        <f t="shared" si="12"/>
        <v>4</v>
      </c>
      <c r="BB15" s="125">
        <v>4</v>
      </c>
      <c r="BC15" s="1" t="str">
        <f t="shared" si="13"/>
        <v>jeudi</v>
      </c>
      <c r="BD15" s="149"/>
      <c r="BE15" s="149"/>
      <c r="BF15" s="149"/>
      <c r="BG15" s="149"/>
      <c r="BH15" s="120"/>
      <c r="BI15" s="123">
        <f t="shared" si="14"/>
        <v>7</v>
      </c>
      <c r="BJ15" s="125">
        <v>4</v>
      </c>
      <c r="BK15" s="1" t="str">
        <f t="shared" si="15"/>
        <v>dimanche</v>
      </c>
      <c r="BL15" s="149"/>
      <c r="BM15" s="149"/>
      <c r="BN15" s="149"/>
      <c r="BO15" s="149"/>
      <c r="BP15" s="120"/>
      <c r="BQ15" s="123">
        <f t="shared" si="16"/>
        <v>3</v>
      </c>
      <c r="BR15" s="125">
        <v>4</v>
      </c>
      <c r="BS15" s="1" t="str">
        <f t="shared" si="17"/>
        <v>mercredi</v>
      </c>
      <c r="BT15" s="149"/>
      <c r="BU15" s="149"/>
      <c r="BV15" s="149"/>
      <c r="BW15" s="149"/>
      <c r="BX15" s="120"/>
      <c r="BY15" s="123">
        <f t="shared" si="18"/>
        <v>5</v>
      </c>
      <c r="BZ15" s="125">
        <v>4</v>
      </c>
      <c r="CA15" s="1" t="str">
        <f t="shared" si="19"/>
        <v>vendredi</v>
      </c>
      <c r="CB15" s="149"/>
      <c r="CC15" s="149"/>
      <c r="CD15" s="149"/>
      <c r="CE15" s="149"/>
      <c r="CF15" s="120"/>
      <c r="CG15" s="123">
        <f t="shared" si="20"/>
        <v>1</v>
      </c>
      <c r="CH15" s="125">
        <v>4</v>
      </c>
      <c r="CI15" s="1" t="str">
        <f t="shared" si="21"/>
        <v>lundi</v>
      </c>
      <c r="CJ15" s="149"/>
      <c r="CK15" s="149"/>
      <c r="CL15" s="149"/>
      <c r="CM15" s="149"/>
      <c r="CN15" s="120"/>
      <c r="CO15" s="123">
        <f t="shared" si="22"/>
        <v>3</v>
      </c>
      <c r="CP15" s="125">
        <v>4</v>
      </c>
      <c r="CQ15" s="1" t="str">
        <f t="shared" si="23"/>
        <v>mercredi</v>
      </c>
      <c r="CR15" s="149"/>
      <c r="CS15" s="149"/>
      <c r="CT15" s="149"/>
      <c r="CU15" s="149"/>
      <c r="CV15" s="120"/>
    </row>
    <row r="16" spans="1:100" ht="12">
      <c r="A16" s="139">
        <v>5</v>
      </c>
      <c r="B16" s="139" t="s">
        <v>144</v>
      </c>
      <c r="D16" s="124">
        <f t="shared" si="2"/>
        <v>6</v>
      </c>
      <c r="E16" s="121"/>
      <c r="F16" s="125">
        <v>5</v>
      </c>
      <c r="G16" s="1" t="str">
        <f t="shared" si="3"/>
        <v>samedi</v>
      </c>
      <c r="H16" s="145"/>
      <c r="I16" s="145"/>
      <c r="J16" s="145"/>
      <c r="K16" s="149"/>
      <c r="L16" s="120"/>
      <c r="M16" s="123">
        <f t="shared" si="4"/>
        <v>2</v>
      </c>
      <c r="N16" s="125">
        <v>5</v>
      </c>
      <c r="O16" s="1" t="str">
        <f t="shared" si="0"/>
        <v>mardi</v>
      </c>
      <c r="P16" s="145"/>
      <c r="Q16" s="145"/>
      <c r="R16" s="145"/>
      <c r="S16" s="149"/>
      <c r="T16" s="120"/>
      <c r="U16" s="123">
        <f t="shared" si="5"/>
        <v>2</v>
      </c>
      <c r="V16" s="125">
        <v>5</v>
      </c>
      <c r="W16" s="1" t="str">
        <f t="shared" si="1"/>
        <v>mardi</v>
      </c>
      <c r="X16" s="149"/>
      <c r="Y16" s="149"/>
      <c r="Z16" s="149"/>
      <c r="AA16" s="149"/>
      <c r="AB16" s="120"/>
      <c r="AC16" s="123">
        <f t="shared" si="6"/>
        <v>5</v>
      </c>
      <c r="AD16" s="125">
        <v>5</v>
      </c>
      <c r="AE16" s="1" t="str">
        <f t="shared" si="7"/>
        <v>vendredi</v>
      </c>
      <c r="AF16" s="149"/>
      <c r="AG16" s="149"/>
      <c r="AH16" s="149"/>
      <c r="AI16" s="149"/>
      <c r="AJ16" s="120"/>
      <c r="AK16" s="123">
        <f t="shared" si="8"/>
        <v>7</v>
      </c>
      <c r="AL16" s="125">
        <v>5</v>
      </c>
      <c r="AM16" s="1" t="str">
        <f t="shared" si="9"/>
        <v>dimanche</v>
      </c>
      <c r="AN16" s="149"/>
      <c r="AO16" s="149"/>
      <c r="AP16" s="149"/>
      <c r="AQ16" s="149"/>
      <c r="AR16" s="120"/>
      <c r="AS16" s="123">
        <f t="shared" si="10"/>
        <v>3</v>
      </c>
      <c r="AT16" s="125">
        <v>5</v>
      </c>
      <c r="AU16" s="1" t="str">
        <f t="shared" si="11"/>
        <v>mercredi</v>
      </c>
      <c r="AV16" s="149"/>
      <c r="AW16" s="149"/>
      <c r="AX16" s="149"/>
      <c r="AY16" s="149"/>
      <c r="AZ16" s="120"/>
      <c r="BA16" s="123">
        <f t="shared" si="12"/>
        <v>5</v>
      </c>
      <c r="BB16" s="125">
        <v>5</v>
      </c>
      <c r="BC16" s="1" t="str">
        <f t="shared" si="13"/>
        <v>vendredi</v>
      </c>
      <c r="BD16" s="149"/>
      <c r="BE16" s="149"/>
      <c r="BF16" s="149"/>
      <c r="BG16" s="149"/>
      <c r="BH16" s="120"/>
      <c r="BI16" s="123">
        <f t="shared" si="14"/>
        <v>1</v>
      </c>
      <c r="BJ16" s="125">
        <v>5</v>
      </c>
      <c r="BK16" s="1" t="str">
        <f t="shared" si="15"/>
        <v>lundi</v>
      </c>
      <c r="BL16" s="149"/>
      <c r="BM16" s="149"/>
      <c r="BN16" s="149"/>
      <c r="BO16" s="149"/>
      <c r="BP16" s="120"/>
      <c r="BQ16" s="123">
        <f t="shared" si="16"/>
        <v>4</v>
      </c>
      <c r="BR16" s="125">
        <v>5</v>
      </c>
      <c r="BS16" s="1" t="str">
        <f t="shared" si="17"/>
        <v>jeudi</v>
      </c>
      <c r="BT16" s="149"/>
      <c r="BU16" s="149"/>
      <c r="BV16" s="149"/>
      <c r="BW16" s="149"/>
      <c r="BX16" s="120"/>
      <c r="BY16" s="123">
        <f t="shared" si="18"/>
        <v>6</v>
      </c>
      <c r="BZ16" s="125">
        <v>5</v>
      </c>
      <c r="CA16" s="1" t="str">
        <f t="shared" si="19"/>
        <v>samedi</v>
      </c>
      <c r="CB16" s="149"/>
      <c r="CC16" s="149"/>
      <c r="CD16" s="149"/>
      <c r="CE16" s="149"/>
      <c r="CF16" s="120"/>
      <c r="CG16" s="123">
        <f t="shared" si="20"/>
        <v>2</v>
      </c>
      <c r="CH16" s="125">
        <v>5</v>
      </c>
      <c r="CI16" s="1" t="str">
        <f t="shared" si="21"/>
        <v>mardi</v>
      </c>
      <c r="CJ16" s="149"/>
      <c r="CK16" s="149"/>
      <c r="CL16" s="149"/>
      <c r="CM16" s="149"/>
      <c r="CN16" s="120"/>
      <c r="CO16" s="123">
        <f t="shared" si="22"/>
        <v>4</v>
      </c>
      <c r="CP16" s="125">
        <v>5</v>
      </c>
      <c r="CQ16" s="1" t="str">
        <f t="shared" si="23"/>
        <v>jeudi</v>
      </c>
      <c r="CR16" s="149"/>
      <c r="CS16" s="149"/>
      <c r="CT16" s="149"/>
      <c r="CU16" s="149"/>
      <c r="CV16" s="120"/>
    </row>
    <row r="17" spans="1:100" ht="12">
      <c r="A17" s="139">
        <v>6</v>
      </c>
      <c r="B17" s="139" t="s">
        <v>145</v>
      </c>
      <c r="D17" s="124">
        <f t="shared" si="2"/>
        <v>7</v>
      </c>
      <c r="E17" s="121"/>
      <c r="F17" s="125">
        <v>6</v>
      </c>
      <c r="G17" s="1" t="str">
        <f t="shared" si="3"/>
        <v>dimanche</v>
      </c>
      <c r="H17" s="145"/>
      <c r="I17" s="145"/>
      <c r="J17" s="145"/>
      <c r="K17" s="149"/>
      <c r="L17" s="120"/>
      <c r="M17" s="123">
        <f t="shared" si="4"/>
        <v>3</v>
      </c>
      <c r="N17" s="125">
        <v>6</v>
      </c>
      <c r="O17" s="1" t="str">
        <f t="shared" si="0"/>
        <v>mercredi</v>
      </c>
      <c r="P17" s="145"/>
      <c r="Q17" s="145"/>
      <c r="R17" s="145"/>
      <c r="S17" s="149"/>
      <c r="T17" s="120"/>
      <c r="U17" s="123">
        <f t="shared" si="5"/>
        <v>3</v>
      </c>
      <c r="V17" s="125">
        <v>6</v>
      </c>
      <c r="W17" s="1" t="str">
        <f t="shared" si="1"/>
        <v>mercredi</v>
      </c>
      <c r="X17" s="149"/>
      <c r="Y17" s="149"/>
      <c r="Z17" s="149"/>
      <c r="AA17" s="149"/>
      <c r="AB17" s="120"/>
      <c r="AC17" s="123">
        <f t="shared" si="6"/>
        <v>6</v>
      </c>
      <c r="AD17" s="125">
        <v>6</v>
      </c>
      <c r="AE17" s="1" t="str">
        <f t="shared" si="7"/>
        <v>samedi</v>
      </c>
      <c r="AF17" s="149"/>
      <c r="AG17" s="149"/>
      <c r="AH17" s="149"/>
      <c r="AI17" s="149"/>
      <c r="AJ17" s="120"/>
      <c r="AK17" s="123">
        <f t="shared" si="8"/>
        <v>1</v>
      </c>
      <c r="AL17" s="125">
        <v>6</v>
      </c>
      <c r="AM17" s="1" t="str">
        <f t="shared" si="9"/>
        <v>lundi</v>
      </c>
      <c r="AN17" s="149"/>
      <c r="AO17" s="149"/>
      <c r="AP17" s="149"/>
      <c r="AQ17" s="149"/>
      <c r="AR17" s="120"/>
      <c r="AS17" s="123">
        <f t="shared" si="10"/>
        <v>4</v>
      </c>
      <c r="AT17" s="125">
        <v>6</v>
      </c>
      <c r="AU17" s="1" t="str">
        <f t="shared" si="11"/>
        <v>jeudi</v>
      </c>
      <c r="AV17" s="149"/>
      <c r="AW17" s="149"/>
      <c r="AX17" s="149"/>
      <c r="AY17" s="149"/>
      <c r="AZ17" s="120"/>
      <c r="BA17" s="123">
        <f t="shared" si="12"/>
        <v>6</v>
      </c>
      <c r="BB17" s="125">
        <v>6</v>
      </c>
      <c r="BC17" s="1" t="str">
        <f t="shared" si="13"/>
        <v>samedi</v>
      </c>
      <c r="BD17" s="149"/>
      <c r="BE17" s="149"/>
      <c r="BF17" s="149"/>
      <c r="BG17" s="149"/>
      <c r="BH17" s="120"/>
      <c r="BI17" s="123">
        <f t="shared" si="14"/>
        <v>2</v>
      </c>
      <c r="BJ17" s="125">
        <v>6</v>
      </c>
      <c r="BK17" s="1" t="str">
        <f t="shared" si="15"/>
        <v>mardi</v>
      </c>
      <c r="BL17" s="149"/>
      <c r="BM17" s="149"/>
      <c r="BN17" s="149"/>
      <c r="BO17" s="149"/>
      <c r="BP17" s="120"/>
      <c r="BQ17" s="123">
        <f t="shared" si="16"/>
        <v>5</v>
      </c>
      <c r="BR17" s="125">
        <v>6</v>
      </c>
      <c r="BS17" s="1" t="str">
        <f t="shared" si="17"/>
        <v>vendredi</v>
      </c>
      <c r="BT17" s="149"/>
      <c r="BU17" s="149"/>
      <c r="BV17" s="149"/>
      <c r="BW17" s="149"/>
      <c r="BX17" s="120"/>
      <c r="BY17" s="123">
        <f t="shared" si="18"/>
        <v>7</v>
      </c>
      <c r="BZ17" s="125">
        <v>6</v>
      </c>
      <c r="CA17" s="1" t="str">
        <f t="shared" si="19"/>
        <v>dimanche</v>
      </c>
      <c r="CB17" s="149"/>
      <c r="CC17" s="149"/>
      <c r="CD17" s="149"/>
      <c r="CE17" s="149"/>
      <c r="CF17" s="120"/>
      <c r="CG17" s="123">
        <f t="shared" si="20"/>
        <v>3</v>
      </c>
      <c r="CH17" s="125">
        <v>6</v>
      </c>
      <c r="CI17" s="1" t="str">
        <f t="shared" si="21"/>
        <v>mercredi</v>
      </c>
      <c r="CJ17" s="149"/>
      <c r="CK17" s="149"/>
      <c r="CL17" s="149"/>
      <c r="CM17" s="149"/>
      <c r="CN17" s="120"/>
      <c r="CO17" s="123">
        <f t="shared" si="22"/>
        <v>5</v>
      </c>
      <c r="CP17" s="125">
        <v>6</v>
      </c>
      <c r="CQ17" s="1" t="str">
        <f t="shared" si="23"/>
        <v>vendredi</v>
      </c>
      <c r="CR17" s="149"/>
      <c r="CS17" s="149"/>
      <c r="CT17" s="149"/>
      <c r="CU17" s="149"/>
      <c r="CV17" s="120"/>
    </row>
    <row r="18" spans="1:100" ht="12">
      <c r="A18" s="139">
        <v>7</v>
      </c>
      <c r="B18" s="139" t="s">
        <v>146</v>
      </c>
      <c r="D18" s="124">
        <f t="shared" si="2"/>
        <v>1</v>
      </c>
      <c r="E18" s="121"/>
      <c r="F18" s="125">
        <v>7</v>
      </c>
      <c r="G18" s="1" t="str">
        <f t="shared" si="3"/>
        <v>lundi</v>
      </c>
      <c r="H18" s="145"/>
      <c r="I18" s="145"/>
      <c r="J18" s="145"/>
      <c r="K18" s="149"/>
      <c r="L18" s="120"/>
      <c r="M18" s="123">
        <f t="shared" si="4"/>
        <v>4</v>
      </c>
      <c r="N18" s="125">
        <v>7</v>
      </c>
      <c r="O18" s="1" t="str">
        <f t="shared" si="0"/>
        <v>jeudi</v>
      </c>
      <c r="P18" s="145"/>
      <c r="Q18" s="145"/>
      <c r="R18" s="145"/>
      <c r="S18" s="149"/>
      <c r="T18" s="120"/>
      <c r="U18" s="123">
        <f t="shared" si="5"/>
        <v>4</v>
      </c>
      <c r="V18" s="125">
        <v>7</v>
      </c>
      <c r="W18" s="1" t="str">
        <f t="shared" si="1"/>
        <v>jeudi</v>
      </c>
      <c r="X18" s="149"/>
      <c r="Y18" s="149"/>
      <c r="Z18" s="149"/>
      <c r="AA18" s="149"/>
      <c r="AB18" s="120"/>
      <c r="AC18" s="123">
        <f t="shared" si="6"/>
        <v>7</v>
      </c>
      <c r="AD18" s="125">
        <v>7</v>
      </c>
      <c r="AE18" s="1" t="str">
        <f t="shared" si="7"/>
        <v>dimanche</v>
      </c>
      <c r="AF18" s="149"/>
      <c r="AG18" s="149"/>
      <c r="AH18" s="149"/>
      <c r="AI18" s="149"/>
      <c r="AJ18" s="120"/>
      <c r="AK18" s="123">
        <f t="shared" si="8"/>
        <v>2</v>
      </c>
      <c r="AL18" s="125">
        <v>7</v>
      </c>
      <c r="AM18" s="1" t="str">
        <f t="shared" si="9"/>
        <v>mardi</v>
      </c>
      <c r="AN18" s="149"/>
      <c r="AO18" s="149"/>
      <c r="AP18" s="149"/>
      <c r="AQ18" s="149"/>
      <c r="AR18" s="120"/>
      <c r="AS18" s="123">
        <f t="shared" si="10"/>
        <v>5</v>
      </c>
      <c r="AT18" s="125">
        <v>7</v>
      </c>
      <c r="AU18" s="1" t="str">
        <f t="shared" si="11"/>
        <v>vendredi</v>
      </c>
      <c r="AV18" s="149"/>
      <c r="AW18" s="149"/>
      <c r="AX18" s="149"/>
      <c r="AY18" s="149"/>
      <c r="AZ18" s="120"/>
      <c r="BA18" s="123">
        <f t="shared" si="12"/>
        <v>7</v>
      </c>
      <c r="BB18" s="125">
        <v>7</v>
      </c>
      <c r="BC18" s="1" t="str">
        <f t="shared" si="13"/>
        <v>dimanche</v>
      </c>
      <c r="BD18" s="149"/>
      <c r="BE18" s="149"/>
      <c r="BF18" s="149"/>
      <c r="BG18" s="149"/>
      <c r="BH18" s="120"/>
      <c r="BI18" s="123">
        <f t="shared" si="14"/>
        <v>3</v>
      </c>
      <c r="BJ18" s="125">
        <v>7</v>
      </c>
      <c r="BK18" s="1" t="str">
        <f t="shared" si="15"/>
        <v>mercredi</v>
      </c>
      <c r="BL18" s="149"/>
      <c r="BM18" s="149"/>
      <c r="BN18" s="149"/>
      <c r="BO18" s="149"/>
      <c r="BP18" s="120"/>
      <c r="BQ18" s="123">
        <f t="shared" si="16"/>
        <v>6</v>
      </c>
      <c r="BR18" s="125">
        <v>7</v>
      </c>
      <c r="BS18" s="1" t="str">
        <f t="shared" si="17"/>
        <v>samedi</v>
      </c>
      <c r="BT18" s="149"/>
      <c r="BU18" s="149"/>
      <c r="BV18" s="149"/>
      <c r="BW18" s="149"/>
      <c r="BX18" s="120"/>
      <c r="BY18" s="123">
        <f t="shared" si="18"/>
        <v>1</v>
      </c>
      <c r="BZ18" s="125">
        <v>7</v>
      </c>
      <c r="CA18" s="1" t="str">
        <f t="shared" si="19"/>
        <v>lundi</v>
      </c>
      <c r="CB18" s="149"/>
      <c r="CC18" s="149"/>
      <c r="CD18" s="149"/>
      <c r="CE18" s="149"/>
      <c r="CF18" s="120"/>
      <c r="CG18" s="123">
        <f t="shared" si="20"/>
        <v>4</v>
      </c>
      <c r="CH18" s="125">
        <v>7</v>
      </c>
      <c r="CI18" s="1" t="str">
        <f t="shared" si="21"/>
        <v>jeudi</v>
      </c>
      <c r="CJ18" s="149"/>
      <c r="CK18" s="149"/>
      <c r="CL18" s="149"/>
      <c r="CM18" s="149"/>
      <c r="CN18" s="120"/>
      <c r="CO18" s="123">
        <f t="shared" si="22"/>
        <v>6</v>
      </c>
      <c r="CP18" s="125">
        <v>7</v>
      </c>
      <c r="CQ18" s="1" t="str">
        <f t="shared" si="23"/>
        <v>samedi</v>
      </c>
      <c r="CR18" s="149"/>
      <c r="CS18" s="149"/>
      <c r="CT18" s="149"/>
      <c r="CU18" s="149"/>
      <c r="CV18" s="120"/>
    </row>
    <row r="19" spans="1:100" ht="12">
      <c r="A19" s="137"/>
      <c r="B19" s="137"/>
      <c r="D19" s="124">
        <f t="shared" si="2"/>
        <v>2</v>
      </c>
      <c r="E19" s="121"/>
      <c r="F19" s="125">
        <v>8</v>
      </c>
      <c r="G19" s="1" t="str">
        <f t="shared" si="3"/>
        <v>mardi</v>
      </c>
      <c r="H19" s="145"/>
      <c r="I19" s="145"/>
      <c r="J19" s="145"/>
      <c r="K19" s="149"/>
      <c r="L19" s="120"/>
      <c r="M19" s="123">
        <f t="shared" si="4"/>
        <v>5</v>
      </c>
      <c r="N19" s="125">
        <v>8</v>
      </c>
      <c r="O19" s="1" t="str">
        <f t="shared" si="0"/>
        <v>vendredi</v>
      </c>
      <c r="P19" s="145"/>
      <c r="Q19" s="145"/>
      <c r="R19" s="145"/>
      <c r="S19" s="149"/>
      <c r="T19" s="120"/>
      <c r="U19" s="123">
        <f t="shared" si="5"/>
        <v>5</v>
      </c>
      <c r="V19" s="125">
        <v>8</v>
      </c>
      <c r="W19" s="1" t="str">
        <f t="shared" si="1"/>
        <v>vendredi</v>
      </c>
      <c r="X19" s="149"/>
      <c r="Y19" s="149"/>
      <c r="Z19" s="149"/>
      <c r="AA19" s="149"/>
      <c r="AB19" s="120"/>
      <c r="AC19" s="123">
        <f t="shared" si="6"/>
        <v>1</v>
      </c>
      <c r="AD19" s="125">
        <v>8</v>
      </c>
      <c r="AE19" s="1" t="str">
        <f t="shared" si="7"/>
        <v>lundi</v>
      </c>
      <c r="AF19" s="149"/>
      <c r="AG19" s="149"/>
      <c r="AH19" s="149"/>
      <c r="AI19" s="149"/>
      <c r="AJ19" s="120"/>
      <c r="AK19" s="123">
        <f t="shared" si="8"/>
        <v>3</v>
      </c>
      <c r="AL19" s="125">
        <v>8</v>
      </c>
      <c r="AM19" s="1" t="str">
        <f t="shared" si="9"/>
        <v>mercredi</v>
      </c>
      <c r="AN19" s="149"/>
      <c r="AO19" s="149"/>
      <c r="AP19" s="149"/>
      <c r="AQ19" s="149"/>
      <c r="AR19" s="120"/>
      <c r="AS19" s="123">
        <f t="shared" si="10"/>
        <v>6</v>
      </c>
      <c r="AT19" s="125">
        <v>8</v>
      </c>
      <c r="AU19" s="1" t="str">
        <f t="shared" si="11"/>
        <v>samedi</v>
      </c>
      <c r="AV19" s="149"/>
      <c r="AW19" s="149"/>
      <c r="AX19" s="149"/>
      <c r="AY19" s="149"/>
      <c r="AZ19" s="120"/>
      <c r="BA19" s="123">
        <f t="shared" si="12"/>
        <v>1</v>
      </c>
      <c r="BB19" s="125">
        <v>8</v>
      </c>
      <c r="BC19" s="1" t="str">
        <f t="shared" si="13"/>
        <v>lundi</v>
      </c>
      <c r="BD19" s="149"/>
      <c r="BE19" s="149"/>
      <c r="BF19" s="149"/>
      <c r="BG19" s="149"/>
      <c r="BH19" s="120"/>
      <c r="BI19" s="123">
        <f t="shared" si="14"/>
        <v>4</v>
      </c>
      <c r="BJ19" s="125">
        <v>8</v>
      </c>
      <c r="BK19" s="1" t="str">
        <f t="shared" si="15"/>
        <v>jeudi</v>
      </c>
      <c r="BL19" s="149"/>
      <c r="BM19" s="149"/>
      <c r="BN19" s="149"/>
      <c r="BO19" s="149"/>
      <c r="BP19" s="120"/>
      <c r="BQ19" s="123">
        <f t="shared" si="16"/>
        <v>7</v>
      </c>
      <c r="BR19" s="125">
        <v>8</v>
      </c>
      <c r="BS19" s="1" t="str">
        <f t="shared" si="17"/>
        <v>dimanche</v>
      </c>
      <c r="BT19" s="149"/>
      <c r="BU19" s="149"/>
      <c r="BV19" s="149"/>
      <c r="BW19" s="149"/>
      <c r="BX19" s="120"/>
      <c r="BY19" s="123">
        <f t="shared" si="18"/>
        <v>2</v>
      </c>
      <c r="BZ19" s="125">
        <v>8</v>
      </c>
      <c r="CA19" s="1" t="str">
        <f t="shared" si="19"/>
        <v>mardi</v>
      </c>
      <c r="CB19" s="149"/>
      <c r="CC19" s="149"/>
      <c r="CD19" s="149"/>
      <c r="CE19" s="149"/>
      <c r="CF19" s="120"/>
      <c r="CG19" s="123">
        <f t="shared" si="20"/>
        <v>5</v>
      </c>
      <c r="CH19" s="125">
        <v>8</v>
      </c>
      <c r="CI19" s="1" t="str">
        <f t="shared" si="21"/>
        <v>vendredi</v>
      </c>
      <c r="CJ19" s="149"/>
      <c r="CK19" s="149"/>
      <c r="CL19" s="149"/>
      <c r="CM19" s="149"/>
      <c r="CN19" s="120"/>
      <c r="CO19" s="123">
        <f t="shared" si="22"/>
        <v>7</v>
      </c>
      <c r="CP19" s="125">
        <v>8</v>
      </c>
      <c r="CQ19" s="1" t="str">
        <f t="shared" si="23"/>
        <v>dimanche</v>
      </c>
      <c r="CR19" s="149"/>
      <c r="CS19" s="149"/>
      <c r="CT19" s="149"/>
      <c r="CU19" s="149"/>
      <c r="CV19" s="120"/>
    </row>
    <row r="20" spans="1:100" ht="12">
      <c r="A20" s="137"/>
      <c r="B20" s="140"/>
      <c r="D20" s="124">
        <f t="shared" si="2"/>
        <v>3</v>
      </c>
      <c r="E20" s="121"/>
      <c r="F20" s="125">
        <v>9</v>
      </c>
      <c r="G20" s="1" t="str">
        <f t="shared" si="3"/>
        <v>mercredi</v>
      </c>
      <c r="H20" s="145"/>
      <c r="I20" s="145"/>
      <c r="J20" s="145"/>
      <c r="K20" s="149"/>
      <c r="L20" s="120"/>
      <c r="M20" s="123">
        <f t="shared" si="4"/>
        <v>6</v>
      </c>
      <c r="N20" s="125">
        <v>9</v>
      </c>
      <c r="O20" s="1" t="str">
        <f t="shared" si="0"/>
        <v>samedi</v>
      </c>
      <c r="P20" s="145"/>
      <c r="Q20" s="145"/>
      <c r="R20" s="145"/>
      <c r="S20" s="149"/>
      <c r="T20" s="120"/>
      <c r="U20" s="123">
        <f t="shared" si="5"/>
        <v>6</v>
      </c>
      <c r="V20" s="125">
        <v>9</v>
      </c>
      <c r="W20" s="1" t="str">
        <f t="shared" si="1"/>
        <v>samedi</v>
      </c>
      <c r="X20" s="149"/>
      <c r="Y20" s="149"/>
      <c r="Z20" s="149"/>
      <c r="AA20" s="149"/>
      <c r="AB20" s="120"/>
      <c r="AC20" s="123">
        <f t="shared" si="6"/>
        <v>2</v>
      </c>
      <c r="AD20" s="125">
        <v>9</v>
      </c>
      <c r="AE20" s="1" t="str">
        <f t="shared" si="7"/>
        <v>mardi</v>
      </c>
      <c r="AF20" s="149"/>
      <c r="AG20" s="149"/>
      <c r="AH20" s="149"/>
      <c r="AI20" s="149"/>
      <c r="AJ20" s="120"/>
      <c r="AK20" s="123">
        <f t="shared" si="8"/>
        <v>4</v>
      </c>
      <c r="AL20" s="125">
        <v>9</v>
      </c>
      <c r="AM20" s="1" t="str">
        <f t="shared" si="9"/>
        <v>jeudi</v>
      </c>
      <c r="AN20" s="149"/>
      <c r="AO20" s="149"/>
      <c r="AP20" s="149"/>
      <c r="AQ20" s="149"/>
      <c r="AR20" s="120"/>
      <c r="AS20" s="123">
        <f t="shared" si="10"/>
        <v>7</v>
      </c>
      <c r="AT20" s="125">
        <v>9</v>
      </c>
      <c r="AU20" s="1" t="str">
        <f t="shared" si="11"/>
        <v>dimanche</v>
      </c>
      <c r="AV20" s="149"/>
      <c r="AW20" s="149"/>
      <c r="AX20" s="149"/>
      <c r="AY20" s="149"/>
      <c r="AZ20" s="120"/>
      <c r="BA20" s="123">
        <f t="shared" si="12"/>
        <v>2</v>
      </c>
      <c r="BB20" s="125">
        <v>9</v>
      </c>
      <c r="BC20" s="1" t="str">
        <f t="shared" si="13"/>
        <v>mardi</v>
      </c>
      <c r="BD20" s="149"/>
      <c r="BE20" s="149"/>
      <c r="BF20" s="149"/>
      <c r="BG20" s="149"/>
      <c r="BH20" s="120"/>
      <c r="BI20" s="123">
        <f t="shared" si="14"/>
        <v>5</v>
      </c>
      <c r="BJ20" s="125">
        <v>9</v>
      </c>
      <c r="BK20" s="1" t="str">
        <f t="shared" si="15"/>
        <v>vendredi</v>
      </c>
      <c r="BL20" s="149"/>
      <c r="BM20" s="149"/>
      <c r="BN20" s="149"/>
      <c r="BO20" s="149"/>
      <c r="BP20" s="120"/>
      <c r="BQ20" s="123">
        <f t="shared" si="16"/>
        <v>1</v>
      </c>
      <c r="BR20" s="125">
        <v>9</v>
      </c>
      <c r="BS20" s="1" t="str">
        <f t="shared" si="17"/>
        <v>lundi</v>
      </c>
      <c r="BT20" s="149"/>
      <c r="BU20" s="149"/>
      <c r="BV20" s="149"/>
      <c r="BW20" s="149"/>
      <c r="BX20" s="120"/>
      <c r="BY20" s="123">
        <f t="shared" si="18"/>
        <v>3</v>
      </c>
      <c r="BZ20" s="125">
        <v>9</v>
      </c>
      <c r="CA20" s="1" t="str">
        <f t="shared" si="19"/>
        <v>mercredi</v>
      </c>
      <c r="CB20" s="149"/>
      <c r="CC20" s="149"/>
      <c r="CD20" s="149"/>
      <c r="CE20" s="149"/>
      <c r="CF20" s="120"/>
      <c r="CG20" s="123">
        <f t="shared" si="20"/>
        <v>6</v>
      </c>
      <c r="CH20" s="125">
        <v>9</v>
      </c>
      <c r="CI20" s="1" t="str">
        <f t="shared" si="21"/>
        <v>samedi</v>
      </c>
      <c r="CJ20" s="149"/>
      <c r="CK20" s="149"/>
      <c r="CL20" s="149"/>
      <c r="CM20" s="149"/>
      <c r="CN20" s="120"/>
      <c r="CO20" s="123">
        <f t="shared" si="22"/>
        <v>1</v>
      </c>
      <c r="CP20" s="125">
        <v>9</v>
      </c>
      <c r="CQ20" s="1" t="str">
        <f t="shared" si="23"/>
        <v>lundi</v>
      </c>
      <c r="CR20" s="149"/>
      <c r="CS20" s="149"/>
      <c r="CT20" s="149"/>
      <c r="CU20" s="149"/>
      <c r="CV20" s="120"/>
    </row>
    <row r="21" spans="1:100" ht="12">
      <c r="A21" s="137"/>
      <c r="B21" s="140"/>
      <c r="D21" s="124">
        <f t="shared" si="2"/>
        <v>4</v>
      </c>
      <c r="E21" s="121"/>
      <c r="F21" s="125">
        <v>10</v>
      </c>
      <c r="G21" s="1" t="str">
        <f t="shared" si="3"/>
        <v>jeudi</v>
      </c>
      <c r="H21" s="145"/>
      <c r="I21" s="145"/>
      <c r="J21" s="145"/>
      <c r="K21" s="149"/>
      <c r="L21" s="120"/>
      <c r="M21" s="123">
        <f t="shared" si="4"/>
        <v>7</v>
      </c>
      <c r="N21" s="125">
        <v>10</v>
      </c>
      <c r="O21" s="1" t="str">
        <f t="shared" si="0"/>
        <v>dimanche</v>
      </c>
      <c r="P21" s="145"/>
      <c r="Q21" s="145"/>
      <c r="R21" s="145"/>
      <c r="S21" s="149"/>
      <c r="T21" s="120"/>
      <c r="U21" s="123">
        <f t="shared" si="5"/>
        <v>7</v>
      </c>
      <c r="V21" s="125">
        <v>10</v>
      </c>
      <c r="W21" s="1" t="str">
        <f t="shared" si="1"/>
        <v>dimanche</v>
      </c>
      <c r="X21" s="149"/>
      <c r="Y21" s="149"/>
      <c r="Z21" s="149"/>
      <c r="AA21" s="149"/>
      <c r="AB21" s="120"/>
      <c r="AC21" s="123">
        <f t="shared" si="6"/>
        <v>3</v>
      </c>
      <c r="AD21" s="125">
        <v>10</v>
      </c>
      <c r="AE21" s="1" t="str">
        <f t="shared" si="7"/>
        <v>mercredi</v>
      </c>
      <c r="AF21" s="149"/>
      <c r="AG21" s="149"/>
      <c r="AH21" s="149"/>
      <c r="AI21" s="149"/>
      <c r="AJ21" s="120"/>
      <c r="AK21" s="123">
        <f t="shared" si="8"/>
        <v>5</v>
      </c>
      <c r="AL21" s="125">
        <v>10</v>
      </c>
      <c r="AM21" s="1" t="str">
        <f t="shared" si="9"/>
        <v>vendredi</v>
      </c>
      <c r="AN21" s="149"/>
      <c r="AO21" s="149"/>
      <c r="AP21" s="149"/>
      <c r="AQ21" s="149"/>
      <c r="AR21" s="120"/>
      <c r="AS21" s="123">
        <f t="shared" si="10"/>
        <v>1</v>
      </c>
      <c r="AT21" s="125">
        <v>10</v>
      </c>
      <c r="AU21" s="1" t="str">
        <f t="shared" si="11"/>
        <v>lundi</v>
      </c>
      <c r="AV21" s="149"/>
      <c r="AW21" s="149"/>
      <c r="AX21" s="149"/>
      <c r="AY21" s="149"/>
      <c r="AZ21" s="120"/>
      <c r="BA21" s="123">
        <f t="shared" si="12"/>
        <v>3</v>
      </c>
      <c r="BB21" s="125">
        <v>10</v>
      </c>
      <c r="BC21" s="1" t="str">
        <f t="shared" si="13"/>
        <v>mercredi</v>
      </c>
      <c r="BD21" s="149"/>
      <c r="BE21" s="149"/>
      <c r="BF21" s="149"/>
      <c r="BG21" s="149"/>
      <c r="BH21" s="120"/>
      <c r="BI21" s="123">
        <f t="shared" si="14"/>
        <v>6</v>
      </c>
      <c r="BJ21" s="125">
        <v>10</v>
      </c>
      <c r="BK21" s="1" t="str">
        <f t="shared" si="15"/>
        <v>samedi</v>
      </c>
      <c r="BL21" s="149"/>
      <c r="BM21" s="149"/>
      <c r="BN21" s="149"/>
      <c r="BO21" s="149"/>
      <c r="BP21" s="120"/>
      <c r="BQ21" s="123">
        <f t="shared" si="16"/>
        <v>2</v>
      </c>
      <c r="BR21" s="125">
        <v>10</v>
      </c>
      <c r="BS21" s="1" t="str">
        <f t="shared" si="17"/>
        <v>mardi</v>
      </c>
      <c r="BT21" s="149"/>
      <c r="BU21" s="149"/>
      <c r="BV21" s="149"/>
      <c r="BW21" s="149"/>
      <c r="BX21" s="120"/>
      <c r="BY21" s="123">
        <f t="shared" si="18"/>
        <v>4</v>
      </c>
      <c r="BZ21" s="125">
        <v>10</v>
      </c>
      <c r="CA21" s="1" t="str">
        <f t="shared" si="19"/>
        <v>jeudi</v>
      </c>
      <c r="CB21" s="149"/>
      <c r="CC21" s="149"/>
      <c r="CD21" s="149"/>
      <c r="CE21" s="149"/>
      <c r="CF21" s="120"/>
      <c r="CG21" s="123">
        <f t="shared" si="20"/>
        <v>7</v>
      </c>
      <c r="CH21" s="125">
        <v>10</v>
      </c>
      <c r="CI21" s="1" t="str">
        <f t="shared" si="21"/>
        <v>dimanche</v>
      </c>
      <c r="CJ21" s="149"/>
      <c r="CK21" s="149"/>
      <c r="CL21" s="149"/>
      <c r="CM21" s="149"/>
      <c r="CN21" s="120"/>
      <c r="CO21" s="123">
        <f t="shared" si="22"/>
        <v>2</v>
      </c>
      <c r="CP21" s="125">
        <v>10</v>
      </c>
      <c r="CQ21" s="1" t="str">
        <f t="shared" si="23"/>
        <v>mardi</v>
      </c>
      <c r="CR21" s="149"/>
      <c r="CS21" s="149"/>
      <c r="CT21" s="149"/>
      <c r="CU21" s="149"/>
      <c r="CV21" s="120"/>
    </row>
    <row r="22" spans="1:100" ht="12">
      <c r="A22" s="137"/>
      <c r="B22" s="140"/>
      <c r="D22" s="124">
        <f t="shared" si="2"/>
        <v>5</v>
      </c>
      <c r="E22" s="121"/>
      <c r="F22" s="125">
        <v>11</v>
      </c>
      <c r="G22" s="1" t="str">
        <f t="shared" si="3"/>
        <v>vendredi</v>
      </c>
      <c r="H22" s="145"/>
      <c r="I22" s="145"/>
      <c r="J22" s="145"/>
      <c r="K22" s="149"/>
      <c r="L22" s="120"/>
      <c r="M22" s="123">
        <f t="shared" si="4"/>
        <v>1</v>
      </c>
      <c r="N22" s="125">
        <v>11</v>
      </c>
      <c r="O22" s="1" t="str">
        <f t="shared" si="0"/>
        <v>lundi</v>
      </c>
      <c r="P22" s="145"/>
      <c r="Q22" s="145"/>
      <c r="R22" s="145"/>
      <c r="S22" s="149"/>
      <c r="T22" s="120"/>
      <c r="U22" s="123">
        <f t="shared" si="5"/>
        <v>1</v>
      </c>
      <c r="V22" s="125">
        <v>11</v>
      </c>
      <c r="W22" s="1" t="str">
        <f t="shared" si="1"/>
        <v>lundi</v>
      </c>
      <c r="X22" s="149"/>
      <c r="Y22" s="149"/>
      <c r="Z22" s="149"/>
      <c r="AA22" s="149"/>
      <c r="AB22" s="120"/>
      <c r="AC22" s="123">
        <f t="shared" si="6"/>
        <v>4</v>
      </c>
      <c r="AD22" s="125">
        <v>11</v>
      </c>
      <c r="AE22" s="1" t="str">
        <f t="shared" si="7"/>
        <v>jeudi</v>
      </c>
      <c r="AF22" s="149"/>
      <c r="AG22" s="149"/>
      <c r="AH22" s="149"/>
      <c r="AI22" s="149"/>
      <c r="AJ22" s="120"/>
      <c r="AK22" s="123">
        <f t="shared" si="8"/>
        <v>6</v>
      </c>
      <c r="AL22" s="125">
        <v>11</v>
      </c>
      <c r="AM22" s="1" t="str">
        <f t="shared" si="9"/>
        <v>samedi</v>
      </c>
      <c r="AN22" s="149"/>
      <c r="AO22" s="149"/>
      <c r="AP22" s="149"/>
      <c r="AQ22" s="149"/>
      <c r="AR22" s="120"/>
      <c r="AS22" s="123">
        <f t="shared" si="10"/>
        <v>2</v>
      </c>
      <c r="AT22" s="125">
        <v>11</v>
      </c>
      <c r="AU22" s="1" t="str">
        <f t="shared" si="11"/>
        <v>mardi</v>
      </c>
      <c r="AV22" s="149"/>
      <c r="AW22" s="149"/>
      <c r="AX22" s="149"/>
      <c r="AY22" s="149"/>
      <c r="AZ22" s="120"/>
      <c r="BA22" s="123">
        <f t="shared" si="12"/>
        <v>4</v>
      </c>
      <c r="BB22" s="125">
        <v>11</v>
      </c>
      <c r="BC22" s="1" t="str">
        <f t="shared" si="13"/>
        <v>jeudi</v>
      </c>
      <c r="BD22" s="149"/>
      <c r="BE22" s="149"/>
      <c r="BF22" s="149"/>
      <c r="BG22" s="149"/>
      <c r="BH22" s="120"/>
      <c r="BI22" s="123">
        <f t="shared" si="14"/>
        <v>7</v>
      </c>
      <c r="BJ22" s="125">
        <v>11</v>
      </c>
      <c r="BK22" s="1" t="str">
        <f t="shared" si="15"/>
        <v>dimanche</v>
      </c>
      <c r="BL22" s="149"/>
      <c r="BM22" s="149"/>
      <c r="BN22" s="149"/>
      <c r="BO22" s="149"/>
      <c r="BP22" s="120"/>
      <c r="BQ22" s="123">
        <f t="shared" si="16"/>
        <v>3</v>
      </c>
      <c r="BR22" s="125">
        <v>11</v>
      </c>
      <c r="BS22" s="1" t="str">
        <f t="shared" si="17"/>
        <v>mercredi</v>
      </c>
      <c r="BT22" s="149"/>
      <c r="BU22" s="149"/>
      <c r="BV22" s="149"/>
      <c r="BW22" s="149"/>
      <c r="BX22" s="120"/>
      <c r="BY22" s="123">
        <f t="shared" si="18"/>
        <v>5</v>
      </c>
      <c r="BZ22" s="125">
        <v>11</v>
      </c>
      <c r="CA22" s="1" t="str">
        <f t="shared" si="19"/>
        <v>vendredi</v>
      </c>
      <c r="CB22" s="149"/>
      <c r="CC22" s="149"/>
      <c r="CD22" s="149"/>
      <c r="CE22" s="149"/>
      <c r="CF22" s="120"/>
      <c r="CG22" s="123">
        <f t="shared" si="20"/>
        <v>1</v>
      </c>
      <c r="CH22" s="125">
        <v>11</v>
      </c>
      <c r="CI22" s="1" t="str">
        <f t="shared" si="21"/>
        <v>lundi</v>
      </c>
      <c r="CJ22" s="149"/>
      <c r="CK22" s="149"/>
      <c r="CL22" s="149"/>
      <c r="CM22" s="149"/>
      <c r="CN22" s="120"/>
      <c r="CO22" s="123">
        <f t="shared" si="22"/>
        <v>3</v>
      </c>
      <c r="CP22" s="125">
        <v>11</v>
      </c>
      <c r="CQ22" s="1" t="str">
        <f t="shared" si="23"/>
        <v>mercredi</v>
      </c>
      <c r="CR22" s="149"/>
      <c r="CS22" s="149"/>
      <c r="CT22" s="149"/>
      <c r="CU22" s="149"/>
      <c r="CV22" s="120"/>
    </row>
    <row r="23" spans="1:100" ht="12">
      <c r="A23" s="137"/>
      <c r="B23" s="140"/>
      <c r="D23" s="124">
        <f t="shared" si="2"/>
        <v>6</v>
      </c>
      <c r="E23" s="121"/>
      <c r="F23" s="125">
        <v>12</v>
      </c>
      <c r="G23" s="1" t="str">
        <f t="shared" si="3"/>
        <v>samedi</v>
      </c>
      <c r="H23" s="145"/>
      <c r="I23" s="145"/>
      <c r="J23" s="145"/>
      <c r="K23" s="149"/>
      <c r="L23" s="120"/>
      <c r="M23" s="123">
        <f t="shared" si="4"/>
        <v>2</v>
      </c>
      <c r="N23" s="125">
        <v>12</v>
      </c>
      <c r="O23" s="1" t="str">
        <f t="shared" si="0"/>
        <v>mardi</v>
      </c>
      <c r="P23" s="145"/>
      <c r="Q23" s="145"/>
      <c r="R23" s="145"/>
      <c r="S23" s="149"/>
      <c r="T23" s="120"/>
      <c r="U23" s="123">
        <f t="shared" si="5"/>
        <v>2</v>
      </c>
      <c r="V23" s="125">
        <v>12</v>
      </c>
      <c r="W23" s="1" t="str">
        <f t="shared" si="1"/>
        <v>mardi</v>
      </c>
      <c r="X23" s="149"/>
      <c r="Y23" s="149"/>
      <c r="Z23" s="149"/>
      <c r="AA23" s="149"/>
      <c r="AB23" s="120"/>
      <c r="AC23" s="123">
        <f t="shared" si="6"/>
        <v>5</v>
      </c>
      <c r="AD23" s="125">
        <v>12</v>
      </c>
      <c r="AE23" s="1" t="str">
        <f t="shared" si="7"/>
        <v>vendredi</v>
      </c>
      <c r="AF23" s="149"/>
      <c r="AG23" s="149"/>
      <c r="AH23" s="149"/>
      <c r="AI23" s="149"/>
      <c r="AJ23" s="120"/>
      <c r="AK23" s="123">
        <f t="shared" si="8"/>
        <v>7</v>
      </c>
      <c r="AL23" s="125">
        <v>12</v>
      </c>
      <c r="AM23" s="1" t="str">
        <f t="shared" si="9"/>
        <v>dimanche</v>
      </c>
      <c r="AN23" s="149"/>
      <c r="AO23" s="149"/>
      <c r="AP23" s="149"/>
      <c r="AQ23" s="149"/>
      <c r="AR23" s="120"/>
      <c r="AS23" s="123">
        <f t="shared" si="10"/>
        <v>3</v>
      </c>
      <c r="AT23" s="125">
        <v>12</v>
      </c>
      <c r="AU23" s="1" t="str">
        <f t="shared" si="11"/>
        <v>mercredi</v>
      </c>
      <c r="AV23" s="149"/>
      <c r="AW23" s="149"/>
      <c r="AX23" s="149"/>
      <c r="AY23" s="149"/>
      <c r="AZ23" s="120"/>
      <c r="BA23" s="123">
        <f t="shared" si="12"/>
        <v>5</v>
      </c>
      <c r="BB23" s="125">
        <v>12</v>
      </c>
      <c r="BC23" s="1" t="str">
        <f t="shared" si="13"/>
        <v>vendredi</v>
      </c>
      <c r="BD23" s="149"/>
      <c r="BE23" s="149"/>
      <c r="BF23" s="149"/>
      <c r="BG23" s="149"/>
      <c r="BH23" s="120"/>
      <c r="BI23" s="123">
        <f t="shared" si="14"/>
        <v>1</v>
      </c>
      <c r="BJ23" s="125">
        <v>12</v>
      </c>
      <c r="BK23" s="1" t="str">
        <f t="shared" si="15"/>
        <v>lundi</v>
      </c>
      <c r="BL23" s="149"/>
      <c r="BM23" s="149"/>
      <c r="BN23" s="149"/>
      <c r="BO23" s="149"/>
      <c r="BP23" s="120"/>
      <c r="BQ23" s="123">
        <f t="shared" si="16"/>
        <v>4</v>
      </c>
      <c r="BR23" s="125">
        <v>12</v>
      </c>
      <c r="BS23" s="1" t="str">
        <f t="shared" si="17"/>
        <v>jeudi</v>
      </c>
      <c r="BT23" s="149"/>
      <c r="BU23" s="149"/>
      <c r="BV23" s="149"/>
      <c r="BW23" s="149"/>
      <c r="BX23" s="120"/>
      <c r="BY23" s="123">
        <f t="shared" si="18"/>
        <v>6</v>
      </c>
      <c r="BZ23" s="125">
        <v>12</v>
      </c>
      <c r="CA23" s="1" t="str">
        <f t="shared" si="19"/>
        <v>samedi</v>
      </c>
      <c r="CB23" s="149"/>
      <c r="CC23" s="149"/>
      <c r="CD23" s="149"/>
      <c r="CE23" s="149"/>
      <c r="CF23" s="120"/>
      <c r="CG23" s="123">
        <f t="shared" si="20"/>
        <v>2</v>
      </c>
      <c r="CH23" s="125">
        <v>12</v>
      </c>
      <c r="CI23" s="1" t="str">
        <f t="shared" si="21"/>
        <v>mardi</v>
      </c>
      <c r="CJ23" s="149"/>
      <c r="CK23" s="149"/>
      <c r="CL23" s="149"/>
      <c r="CM23" s="149"/>
      <c r="CN23" s="120"/>
      <c r="CO23" s="123">
        <f t="shared" si="22"/>
        <v>4</v>
      </c>
      <c r="CP23" s="125">
        <v>12</v>
      </c>
      <c r="CQ23" s="1" t="str">
        <f t="shared" si="23"/>
        <v>jeudi</v>
      </c>
      <c r="CR23" s="149"/>
      <c r="CS23" s="149"/>
      <c r="CT23" s="149"/>
      <c r="CU23" s="149"/>
      <c r="CV23" s="120"/>
    </row>
    <row r="24" spans="1:100" ht="12">
      <c r="A24" s="137"/>
      <c r="B24" s="140"/>
      <c r="D24" s="124">
        <f t="shared" si="2"/>
        <v>7</v>
      </c>
      <c r="E24" s="121"/>
      <c r="F24" s="125">
        <v>13</v>
      </c>
      <c r="G24" s="1" t="str">
        <f t="shared" si="3"/>
        <v>dimanche</v>
      </c>
      <c r="H24" s="145"/>
      <c r="I24" s="145"/>
      <c r="J24" s="145"/>
      <c r="K24" s="149"/>
      <c r="L24" s="120"/>
      <c r="M24" s="123">
        <f t="shared" si="4"/>
        <v>3</v>
      </c>
      <c r="N24" s="125">
        <v>13</v>
      </c>
      <c r="O24" s="1" t="str">
        <f t="shared" si="0"/>
        <v>mercredi</v>
      </c>
      <c r="P24" s="145"/>
      <c r="Q24" s="145"/>
      <c r="R24" s="145"/>
      <c r="S24" s="149"/>
      <c r="T24" s="120"/>
      <c r="U24" s="123">
        <f t="shared" si="5"/>
        <v>3</v>
      </c>
      <c r="V24" s="125">
        <v>13</v>
      </c>
      <c r="W24" s="1" t="str">
        <f t="shared" si="1"/>
        <v>mercredi</v>
      </c>
      <c r="X24" s="149"/>
      <c r="Y24" s="149"/>
      <c r="Z24" s="149"/>
      <c r="AA24" s="149"/>
      <c r="AB24" s="120"/>
      <c r="AC24" s="123">
        <f t="shared" si="6"/>
        <v>6</v>
      </c>
      <c r="AD24" s="125">
        <v>13</v>
      </c>
      <c r="AE24" s="1" t="str">
        <f t="shared" si="7"/>
        <v>samedi</v>
      </c>
      <c r="AF24" s="149"/>
      <c r="AG24" s="149"/>
      <c r="AH24" s="149"/>
      <c r="AI24" s="149"/>
      <c r="AJ24" s="120"/>
      <c r="AK24" s="123">
        <f t="shared" si="8"/>
        <v>1</v>
      </c>
      <c r="AL24" s="125">
        <v>13</v>
      </c>
      <c r="AM24" s="1" t="str">
        <f t="shared" si="9"/>
        <v>lundi</v>
      </c>
      <c r="AN24" s="149"/>
      <c r="AO24" s="149"/>
      <c r="AP24" s="149"/>
      <c r="AQ24" s="149"/>
      <c r="AR24" s="120"/>
      <c r="AS24" s="123">
        <f t="shared" si="10"/>
        <v>4</v>
      </c>
      <c r="AT24" s="125">
        <v>13</v>
      </c>
      <c r="AU24" s="1" t="str">
        <f t="shared" si="11"/>
        <v>jeudi</v>
      </c>
      <c r="AV24" s="149"/>
      <c r="AW24" s="149"/>
      <c r="AX24" s="149"/>
      <c r="AY24" s="149"/>
      <c r="AZ24" s="120"/>
      <c r="BA24" s="123">
        <f t="shared" si="12"/>
        <v>6</v>
      </c>
      <c r="BB24" s="125">
        <v>13</v>
      </c>
      <c r="BC24" s="1" t="str">
        <f t="shared" si="13"/>
        <v>samedi</v>
      </c>
      <c r="BD24" s="149"/>
      <c r="BE24" s="149"/>
      <c r="BF24" s="149"/>
      <c r="BG24" s="149"/>
      <c r="BH24" s="120"/>
      <c r="BI24" s="123">
        <f t="shared" si="14"/>
        <v>2</v>
      </c>
      <c r="BJ24" s="125">
        <v>13</v>
      </c>
      <c r="BK24" s="1" t="str">
        <f t="shared" si="15"/>
        <v>mardi</v>
      </c>
      <c r="BL24" s="149"/>
      <c r="BM24" s="149"/>
      <c r="BN24" s="149"/>
      <c r="BO24" s="149"/>
      <c r="BP24" s="120"/>
      <c r="BQ24" s="123">
        <f t="shared" si="16"/>
        <v>5</v>
      </c>
      <c r="BR24" s="125">
        <v>13</v>
      </c>
      <c r="BS24" s="1" t="str">
        <f t="shared" si="17"/>
        <v>vendredi</v>
      </c>
      <c r="BT24" s="149"/>
      <c r="BU24" s="149"/>
      <c r="BV24" s="149"/>
      <c r="BW24" s="149"/>
      <c r="BX24" s="120"/>
      <c r="BY24" s="123">
        <f t="shared" si="18"/>
        <v>7</v>
      </c>
      <c r="BZ24" s="125">
        <v>13</v>
      </c>
      <c r="CA24" s="1" t="str">
        <f t="shared" si="19"/>
        <v>dimanche</v>
      </c>
      <c r="CB24" s="149"/>
      <c r="CC24" s="149"/>
      <c r="CD24" s="149"/>
      <c r="CE24" s="149"/>
      <c r="CF24" s="120"/>
      <c r="CG24" s="123">
        <f t="shared" si="20"/>
        <v>3</v>
      </c>
      <c r="CH24" s="125">
        <v>13</v>
      </c>
      <c r="CI24" s="1" t="str">
        <f t="shared" si="21"/>
        <v>mercredi</v>
      </c>
      <c r="CJ24" s="149"/>
      <c r="CK24" s="149"/>
      <c r="CL24" s="149"/>
      <c r="CM24" s="149"/>
      <c r="CN24" s="120"/>
      <c r="CO24" s="123">
        <f t="shared" si="22"/>
        <v>5</v>
      </c>
      <c r="CP24" s="125">
        <v>13</v>
      </c>
      <c r="CQ24" s="1" t="str">
        <f t="shared" si="23"/>
        <v>vendredi</v>
      </c>
      <c r="CR24" s="149"/>
      <c r="CS24" s="149"/>
      <c r="CT24" s="149"/>
      <c r="CU24" s="149"/>
      <c r="CV24" s="120"/>
    </row>
    <row r="25" spans="1:100" ht="12">
      <c r="A25" s="137"/>
      <c r="B25" s="140"/>
      <c r="D25" s="124">
        <f t="shared" si="2"/>
        <v>1</v>
      </c>
      <c r="E25" s="121"/>
      <c r="F25" s="125">
        <v>14</v>
      </c>
      <c r="G25" s="1" t="str">
        <f t="shared" si="3"/>
        <v>lundi</v>
      </c>
      <c r="H25" s="145"/>
      <c r="I25" s="145"/>
      <c r="J25" s="145"/>
      <c r="K25" s="149"/>
      <c r="L25" s="120"/>
      <c r="M25" s="123">
        <f t="shared" si="4"/>
        <v>4</v>
      </c>
      <c r="N25" s="125">
        <v>14</v>
      </c>
      <c r="O25" s="1" t="str">
        <f t="shared" si="0"/>
        <v>jeudi</v>
      </c>
      <c r="P25" s="145"/>
      <c r="Q25" s="145"/>
      <c r="R25" s="145"/>
      <c r="S25" s="149"/>
      <c r="T25" s="120"/>
      <c r="U25" s="123">
        <f t="shared" si="5"/>
        <v>4</v>
      </c>
      <c r="V25" s="125">
        <v>14</v>
      </c>
      <c r="W25" s="1" t="str">
        <f t="shared" si="1"/>
        <v>jeudi</v>
      </c>
      <c r="X25" s="149"/>
      <c r="Y25" s="149"/>
      <c r="Z25" s="149"/>
      <c r="AA25" s="149"/>
      <c r="AB25" s="120"/>
      <c r="AC25" s="123">
        <f t="shared" si="6"/>
        <v>7</v>
      </c>
      <c r="AD25" s="125">
        <v>14</v>
      </c>
      <c r="AE25" s="1" t="str">
        <f t="shared" si="7"/>
        <v>dimanche</v>
      </c>
      <c r="AF25" s="149"/>
      <c r="AG25" s="149"/>
      <c r="AH25" s="149"/>
      <c r="AI25" s="149"/>
      <c r="AJ25" s="120"/>
      <c r="AK25" s="123">
        <f t="shared" si="8"/>
        <v>2</v>
      </c>
      <c r="AL25" s="125">
        <v>14</v>
      </c>
      <c r="AM25" s="1" t="str">
        <f t="shared" si="9"/>
        <v>mardi</v>
      </c>
      <c r="AN25" s="149"/>
      <c r="AO25" s="149"/>
      <c r="AP25" s="149"/>
      <c r="AQ25" s="149"/>
      <c r="AR25" s="120"/>
      <c r="AS25" s="123">
        <f t="shared" si="10"/>
        <v>5</v>
      </c>
      <c r="AT25" s="125">
        <v>14</v>
      </c>
      <c r="AU25" s="1" t="str">
        <f t="shared" si="11"/>
        <v>vendredi</v>
      </c>
      <c r="AV25" s="149"/>
      <c r="AW25" s="149"/>
      <c r="AX25" s="149"/>
      <c r="AY25" s="149"/>
      <c r="AZ25" s="120"/>
      <c r="BA25" s="123">
        <f t="shared" si="12"/>
        <v>7</v>
      </c>
      <c r="BB25" s="125">
        <v>14</v>
      </c>
      <c r="BC25" s="1" t="str">
        <f t="shared" si="13"/>
        <v>dimanche</v>
      </c>
      <c r="BD25" s="149"/>
      <c r="BE25" s="149"/>
      <c r="BF25" s="149"/>
      <c r="BG25" s="149"/>
      <c r="BH25" s="120"/>
      <c r="BI25" s="123">
        <f t="shared" si="14"/>
        <v>3</v>
      </c>
      <c r="BJ25" s="125">
        <v>14</v>
      </c>
      <c r="BK25" s="1" t="str">
        <f t="shared" si="15"/>
        <v>mercredi</v>
      </c>
      <c r="BL25" s="149"/>
      <c r="BM25" s="149"/>
      <c r="BN25" s="149"/>
      <c r="BO25" s="149"/>
      <c r="BP25" s="120"/>
      <c r="BQ25" s="123">
        <f t="shared" si="16"/>
        <v>6</v>
      </c>
      <c r="BR25" s="125">
        <v>14</v>
      </c>
      <c r="BS25" s="1" t="str">
        <f t="shared" si="17"/>
        <v>samedi</v>
      </c>
      <c r="BT25" s="149"/>
      <c r="BU25" s="149"/>
      <c r="BV25" s="149"/>
      <c r="BW25" s="149"/>
      <c r="BX25" s="120"/>
      <c r="BY25" s="123">
        <f t="shared" si="18"/>
        <v>1</v>
      </c>
      <c r="BZ25" s="125">
        <v>14</v>
      </c>
      <c r="CA25" s="1" t="str">
        <f t="shared" si="19"/>
        <v>lundi</v>
      </c>
      <c r="CB25" s="149"/>
      <c r="CC25" s="149"/>
      <c r="CD25" s="149"/>
      <c r="CE25" s="149"/>
      <c r="CF25" s="120"/>
      <c r="CG25" s="123">
        <f t="shared" si="20"/>
        <v>4</v>
      </c>
      <c r="CH25" s="125">
        <v>14</v>
      </c>
      <c r="CI25" s="1" t="str">
        <f t="shared" si="21"/>
        <v>jeudi</v>
      </c>
      <c r="CJ25" s="149"/>
      <c r="CK25" s="149"/>
      <c r="CL25" s="149"/>
      <c r="CM25" s="149"/>
      <c r="CN25" s="120"/>
      <c r="CO25" s="123">
        <f t="shared" si="22"/>
        <v>6</v>
      </c>
      <c r="CP25" s="125">
        <v>14</v>
      </c>
      <c r="CQ25" s="1" t="str">
        <f t="shared" si="23"/>
        <v>samedi</v>
      </c>
      <c r="CR25" s="149"/>
      <c r="CS25" s="149"/>
      <c r="CT25" s="149"/>
      <c r="CU25" s="149"/>
      <c r="CV25" s="120"/>
    </row>
    <row r="26" spans="1:100" ht="12">
      <c r="A26" s="137"/>
      <c r="B26" s="140"/>
      <c r="D26" s="124">
        <f t="shared" si="2"/>
        <v>2</v>
      </c>
      <c r="E26" s="121"/>
      <c r="F26" s="125">
        <v>15</v>
      </c>
      <c r="G26" s="1" t="str">
        <f t="shared" si="3"/>
        <v>mardi</v>
      </c>
      <c r="H26" s="145"/>
      <c r="I26" s="145"/>
      <c r="J26" s="145"/>
      <c r="K26" s="149"/>
      <c r="L26" s="120"/>
      <c r="M26" s="123">
        <f t="shared" si="4"/>
        <v>5</v>
      </c>
      <c r="N26" s="125">
        <v>15</v>
      </c>
      <c r="O26" s="1" t="str">
        <f t="shared" si="0"/>
        <v>vendredi</v>
      </c>
      <c r="P26" s="145"/>
      <c r="Q26" s="145"/>
      <c r="R26" s="145"/>
      <c r="S26" s="149"/>
      <c r="T26" s="120"/>
      <c r="U26" s="123">
        <f t="shared" si="5"/>
        <v>5</v>
      </c>
      <c r="V26" s="125">
        <v>15</v>
      </c>
      <c r="W26" s="1" t="str">
        <f t="shared" si="1"/>
        <v>vendredi</v>
      </c>
      <c r="X26" s="149"/>
      <c r="Y26" s="149"/>
      <c r="Z26" s="149"/>
      <c r="AA26" s="149"/>
      <c r="AB26" s="120"/>
      <c r="AC26" s="123">
        <f t="shared" si="6"/>
        <v>1</v>
      </c>
      <c r="AD26" s="125">
        <v>15</v>
      </c>
      <c r="AE26" s="1" t="str">
        <f t="shared" si="7"/>
        <v>lundi</v>
      </c>
      <c r="AF26" s="149"/>
      <c r="AG26" s="149"/>
      <c r="AH26" s="149"/>
      <c r="AI26" s="149"/>
      <c r="AJ26" s="120"/>
      <c r="AK26" s="123">
        <f t="shared" si="8"/>
        <v>3</v>
      </c>
      <c r="AL26" s="125">
        <v>15</v>
      </c>
      <c r="AM26" s="1" t="str">
        <f t="shared" si="9"/>
        <v>mercredi</v>
      </c>
      <c r="AN26" s="149"/>
      <c r="AO26" s="149"/>
      <c r="AP26" s="149"/>
      <c r="AQ26" s="149"/>
      <c r="AR26" s="120"/>
      <c r="AS26" s="123">
        <f t="shared" si="10"/>
        <v>6</v>
      </c>
      <c r="AT26" s="125">
        <v>15</v>
      </c>
      <c r="AU26" s="1" t="str">
        <f t="shared" si="11"/>
        <v>samedi</v>
      </c>
      <c r="AV26" s="149"/>
      <c r="AW26" s="149"/>
      <c r="AX26" s="149"/>
      <c r="AY26" s="149"/>
      <c r="AZ26" s="120"/>
      <c r="BA26" s="123">
        <f t="shared" si="12"/>
        <v>1</v>
      </c>
      <c r="BB26" s="125">
        <v>15</v>
      </c>
      <c r="BC26" s="1" t="str">
        <f t="shared" si="13"/>
        <v>lundi</v>
      </c>
      <c r="BD26" s="149"/>
      <c r="BE26" s="149"/>
      <c r="BF26" s="149"/>
      <c r="BG26" s="149"/>
      <c r="BH26" s="120"/>
      <c r="BI26" s="123">
        <f t="shared" si="14"/>
        <v>4</v>
      </c>
      <c r="BJ26" s="125">
        <v>15</v>
      </c>
      <c r="BK26" s="1" t="str">
        <f t="shared" si="15"/>
        <v>jeudi</v>
      </c>
      <c r="BL26" s="149"/>
      <c r="BM26" s="149"/>
      <c r="BN26" s="149"/>
      <c r="BO26" s="149"/>
      <c r="BP26" s="120"/>
      <c r="BQ26" s="123">
        <f t="shared" si="16"/>
        <v>7</v>
      </c>
      <c r="BR26" s="125">
        <v>15</v>
      </c>
      <c r="BS26" s="1" t="str">
        <f t="shared" si="17"/>
        <v>dimanche</v>
      </c>
      <c r="BT26" s="149"/>
      <c r="BU26" s="149"/>
      <c r="BV26" s="149"/>
      <c r="BW26" s="149"/>
      <c r="BX26" s="120"/>
      <c r="BY26" s="123">
        <f t="shared" si="18"/>
        <v>2</v>
      </c>
      <c r="BZ26" s="125">
        <v>15</v>
      </c>
      <c r="CA26" s="1" t="str">
        <f t="shared" si="19"/>
        <v>mardi</v>
      </c>
      <c r="CB26" s="149"/>
      <c r="CC26" s="149"/>
      <c r="CD26" s="149"/>
      <c r="CE26" s="149"/>
      <c r="CF26" s="120"/>
      <c r="CG26" s="123">
        <f t="shared" si="20"/>
        <v>5</v>
      </c>
      <c r="CH26" s="125">
        <v>15</v>
      </c>
      <c r="CI26" s="1" t="str">
        <f t="shared" si="21"/>
        <v>vendredi</v>
      </c>
      <c r="CJ26" s="149"/>
      <c r="CK26" s="149"/>
      <c r="CL26" s="149"/>
      <c r="CM26" s="149"/>
      <c r="CN26" s="120"/>
      <c r="CO26" s="123">
        <f t="shared" si="22"/>
        <v>7</v>
      </c>
      <c r="CP26" s="125">
        <v>15</v>
      </c>
      <c r="CQ26" s="1" t="str">
        <f t="shared" si="23"/>
        <v>dimanche</v>
      </c>
      <c r="CR26" s="149"/>
      <c r="CS26" s="149"/>
      <c r="CT26" s="149"/>
      <c r="CU26" s="149"/>
      <c r="CV26" s="120"/>
    </row>
    <row r="27" spans="1:100" ht="12">
      <c r="A27" s="137"/>
      <c r="B27" s="140"/>
      <c r="D27" s="124">
        <f t="shared" si="2"/>
        <v>3</v>
      </c>
      <c r="E27" s="121"/>
      <c r="F27" s="125">
        <v>16</v>
      </c>
      <c r="G27" s="1" t="str">
        <f t="shared" si="3"/>
        <v>mercredi</v>
      </c>
      <c r="H27" s="145"/>
      <c r="I27" s="145"/>
      <c r="J27" s="145"/>
      <c r="K27" s="149"/>
      <c r="L27" s="120"/>
      <c r="M27" s="123">
        <f t="shared" si="4"/>
        <v>6</v>
      </c>
      <c r="N27" s="125">
        <v>16</v>
      </c>
      <c r="O27" s="1" t="str">
        <f t="shared" si="0"/>
        <v>samedi</v>
      </c>
      <c r="P27" s="145"/>
      <c r="Q27" s="145"/>
      <c r="R27" s="145"/>
      <c r="S27" s="149"/>
      <c r="T27" s="120"/>
      <c r="U27" s="123">
        <f t="shared" si="5"/>
        <v>6</v>
      </c>
      <c r="V27" s="125">
        <v>16</v>
      </c>
      <c r="W27" s="1" t="str">
        <f t="shared" si="1"/>
        <v>samedi</v>
      </c>
      <c r="X27" s="149"/>
      <c r="Y27" s="149"/>
      <c r="Z27" s="149"/>
      <c r="AA27" s="149"/>
      <c r="AB27" s="120"/>
      <c r="AC27" s="123">
        <f t="shared" si="6"/>
        <v>2</v>
      </c>
      <c r="AD27" s="125">
        <v>16</v>
      </c>
      <c r="AE27" s="1" t="str">
        <f t="shared" si="7"/>
        <v>mardi</v>
      </c>
      <c r="AF27" s="149"/>
      <c r="AG27" s="149"/>
      <c r="AH27" s="149"/>
      <c r="AI27" s="149"/>
      <c r="AJ27" s="120"/>
      <c r="AK27" s="123">
        <f t="shared" si="8"/>
        <v>4</v>
      </c>
      <c r="AL27" s="125">
        <v>16</v>
      </c>
      <c r="AM27" s="1" t="str">
        <f t="shared" si="9"/>
        <v>jeudi</v>
      </c>
      <c r="AN27" s="149"/>
      <c r="AO27" s="149"/>
      <c r="AP27" s="149"/>
      <c r="AQ27" s="149"/>
      <c r="AR27" s="120"/>
      <c r="AS27" s="123">
        <f t="shared" si="10"/>
        <v>7</v>
      </c>
      <c r="AT27" s="125">
        <v>16</v>
      </c>
      <c r="AU27" s="1" t="str">
        <f t="shared" si="11"/>
        <v>dimanche</v>
      </c>
      <c r="AV27" s="149"/>
      <c r="AW27" s="149"/>
      <c r="AX27" s="149"/>
      <c r="AY27" s="149"/>
      <c r="AZ27" s="120"/>
      <c r="BA27" s="123">
        <f t="shared" si="12"/>
        <v>2</v>
      </c>
      <c r="BB27" s="125">
        <v>16</v>
      </c>
      <c r="BC27" s="1" t="str">
        <f t="shared" si="13"/>
        <v>mardi</v>
      </c>
      <c r="BD27" s="149"/>
      <c r="BE27" s="149"/>
      <c r="BF27" s="149"/>
      <c r="BG27" s="149"/>
      <c r="BH27" s="120"/>
      <c r="BI27" s="123">
        <f t="shared" si="14"/>
        <v>5</v>
      </c>
      <c r="BJ27" s="125">
        <v>16</v>
      </c>
      <c r="BK27" s="1" t="str">
        <f t="shared" si="15"/>
        <v>vendredi</v>
      </c>
      <c r="BL27" s="149"/>
      <c r="BM27" s="149"/>
      <c r="BN27" s="149"/>
      <c r="BO27" s="149"/>
      <c r="BP27" s="120"/>
      <c r="BQ27" s="123">
        <f t="shared" si="16"/>
        <v>1</v>
      </c>
      <c r="BR27" s="125">
        <v>16</v>
      </c>
      <c r="BS27" s="1" t="str">
        <f t="shared" si="17"/>
        <v>lundi</v>
      </c>
      <c r="BT27" s="149"/>
      <c r="BU27" s="149"/>
      <c r="BV27" s="149"/>
      <c r="BW27" s="149"/>
      <c r="BX27" s="120"/>
      <c r="BY27" s="123">
        <f t="shared" si="18"/>
        <v>3</v>
      </c>
      <c r="BZ27" s="125">
        <v>16</v>
      </c>
      <c r="CA27" s="1" t="str">
        <f t="shared" si="19"/>
        <v>mercredi</v>
      </c>
      <c r="CB27" s="149"/>
      <c r="CC27" s="149"/>
      <c r="CD27" s="149"/>
      <c r="CE27" s="149"/>
      <c r="CF27" s="120"/>
      <c r="CG27" s="123">
        <f t="shared" si="20"/>
        <v>6</v>
      </c>
      <c r="CH27" s="125">
        <v>16</v>
      </c>
      <c r="CI27" s="1" t="str">
        <f t="shared" si="21"/>
        <v>samedi</v>
      </c>
      <c r="CJ27" s="149"/>
      <c r="CK27" s="149"/>
      <c r="CL27" s="149"/>
      <c r="CM27" s="149"/>
      <c r="CN27" s="120"/>
      <c r="CO27" s="123">
        <f t="shared" si="22"/>
        <v>1</v>
      </c>
      <c r="CP27" s="125">
        <v>16</v>
      </c>
      <c r="CQ27" s="1" t="str">
        <f t="shared" si="23"/>
        <v>lundi</v>
      </c>
      <c r="CR27" s="149"/>
      <c r="CS27" s="149"/>
      <c r="CT27" s="149"/>
      <c r="CU27" s="149"/>
      <c r="CV27" s="120"/>
    </row>
    <row r="28" spans="1:100" ht="12">
      <c r="A28" s="137"/>
      <c r="B28" s="137"/>
      <c r="D28" s="124">
        <f t="shared" si="2"/>
        <v>4</v>
      </c>
      <c r="E28" s="121"/>
      <c r="F28" s="125">
        <v>17</v>
      </c>
      <c r="G28" s="1" t="str">
        <f t="shared" si="3"/>
        <v>jeudi</v>
      </c>
      <c r="H28" s="145"/>
      <c r="I28" s="145"/>
      <c r="J28" s="145"/>
      <c r="K28" s="149"/>
      <c r="L28" s="120"/>
      <c r="M28" s="123">
        <f t="shared" si="4"/>
        <v>7</v>
      </c>
      <c r="N28" s="125">
        <v>17</v>
      </c>
      <c r="O28" s="1" t="str">
        <f t="shared" si="0"/>
        <v>dimanche</v>
      </c>
      <c r="P28" s="145"/>
      <c r="Q28" s="145"/>
      <c r="R28" s="145"/>
      <c r="S28" s="149"/>
      <c r="T28" s="120"/>
      <c r="U28" s="123">
        <f t="shared" si="5"/>
        <v>7</v>
      </c>
      <c r="V28" s="125">
        <v>17</v>
      </c>
      <c r="W28" s="1" t="str">
        <f t="shared" si="1"/>
        <v>dimanche</v>
      </c>
      <c r="X28" s="149"/>
      <c r="Y28" s="149"/>
      <c r="Z28" s="149"/>
      <c r="AA28" s="149"/>
      <c r="AB28" s="120"/>
      <c r="AC28" s="123">
        <f t="shared" si="6"/>
        <v>3</v>
      </c>
      <c r="AD28" s="125">
        <v>17</v>
      </c>
      <c r="AE28" s="1" t="str">
        <f t="shared" si="7"/>
        <v>mercredi</v>
      </c>
      <c r="AF28" s="149"/>
      <c r="AG28" s="149"/>
      <c r="AH28" s="149"/>
      <c r="AI28" s="149"/>
      <c r="AJ28" s="120"/>
      <c r="AK28" s="123">
        <f t="shared" si="8"/>
        <v>5</v>
      </c>
      <c r="AL28" s="125">
        <v>17</v>
      </c>
      <c r="AM28" s="1" t="str">
        <f t="shared" si="9"/>
        <v>vendredi</v>
      </c>
      <c r="AN28" s="149"/>
      <c r="AO28" s="149"/>
      <c r="AP28" s="149"/>
      <c r="AQ28" s="149"/>
      <c r="AR28" s="120"/>
      <c r="AS28" s="123">
        <f t="shared" si="10"/>
        <v>1</v>
      </c>
      <c r="AT28" s="125">
        <v>17</v>
      </c>
      <c r="AU28" s="1" t="str">
        <f t="shared" si="11"/>
        <v>lundi</v>
      </c>
      <c r="AV28" s="149"/>
      <c r="AW28" s="149"/>
      <c r="AX28" s="149"/>
      <c r="AY28" s="149"/>
      <c r="AZ28" s="120"/>
      <c r="BA28" s="123">
        <f t="shared" si="12"/>
        <v>3</v>
      </c>
      <c r="BB28" s="125">
        <v>17</v>
      </c>
      <c r="BC28" s="1" t="str">
        <f t="shared" si="13"/>
        <v>mercredi</v>
      </c>
      <c r="BD28" s="149"/>
      <c r="BE28" s="149"/>
      <c r="BF28" s="149"/>
      <c r="BG28" s="149"/>
      <c r="BH28" s="120"/>
      <c r="BI28" s="123">
        <f t="shared" si="14"/>
        <v>6</v>
      </c>
      <c r="BJ28" s="125">
        <v>17</v>
      </c>
      <c r="BK28" s="1" t="str">
        <f t="shared" si="15"/>
        <v>samedi</v>
      </c>
      <c r="BL28" s="149"/>
      <c r="BM28" s="149"/>
      <c r="BN28" s="149"/>
      <c r="BO28" s="149"/>
      <c r="BP28" s="120"/>
      <c r="BQ28" s="123">
        <f t="shared" si="16"/>
        <v>2</v>
      </c>
      <c r="BR28" s="125">
        <v>17</v>
      </c>
      <c r="BS28" s="1" t="str">
        <f t="shared" si="17"/>
        <v>mardi</v>
      </c>
      <c r="BT28" s="149"/>
      <c r="BU28" s="149"/>
      <c r="BV28" s="149"/>
      <c r="BW28" s="149"/>
      <c r="BX28" s="120"/>
      <c r="BY28" s="123">
        <f t="shared" si="18"/>
        <v>4</v>
      </c>
      <c r="BZ28" s="125">
        <v>17</v>
      </c>
      <c r="CA28" s="1" t="str">
        <f t="shared" si="19"/>
        <v>jeudi</v>
      </c>
      <c r="CB28" s="149"/>
      <c r="CC28" s="149"/>
      <c r="CD28" s="149"/>
      <c r="CE28" s="149"/>
      <c r="CF28" s="120"/>
      <c r="CG28" s="123">
        <f t="shared" si="20"/>
        <v>7</v>
      </c>
      <c r="CH28" s="125">
        <v>17</v>
      </c>
      <c r="CI28" s="1" t="str">
        <f t="shared" si="21"/>
        <v>dimanche</v>
      </c>
      <c r="CJ28" s="149"/>
      <c r="CK28" s="149"/>
      <c r="CL28" s="149"/>
      <c r="CM28" s="149"/>
      <c r="CN28" s="120"/>
      <c r="CO28" s="123">
        <f t="shared" si="22"/>
        <v>2</v>
      </c>
      <c r="CP28" s="125">
        <v>17</v>
      </c>
      <c r="CQ28" s="1" t="str">
        <f t="shared" si="23"/>
        <v>mardi</v>
      </c>
      <c r="CR28" s="149"/>
      <c r="CS28" s="149"/>
      <c r="CT28" s="149"/>
      <c r="CU28" s="149"/>
      <c r="CV28" s="120"/>
    </row>
    <row r="29" spans="1:100" ht="12">
      <c r="A29" s="139" t="s">
        <v>150</v>
      </c>
      <c r="B29" s="137"/>
      <c r="D29" s="124">
        <f t="shared" si="2"/>
        <v>5</v>
      </c>
      <c r="E29" s="121"/>
      <c r="F29" s="125">
        <v>18</v>
      </c>
      <c r="G29" s="1" t="str">
        <f t="shared" si="3"/>
        <v>vendredi</v>
      </c>
      <c r="H29" s="145"/>
      <c r="I29" s="145"/>
      <c r="J29" s="145"/>
      <c r="K29" s="149"/>
      <c r="L29" s="120"/>
      <c r="M29" s="123">
        <f t="shared" si="4"/>
        <v>1</v>
      </c>
      <c r="N29" s="125">
        <v>18</v>
      </c>
      <c r="O29" s="1" t="str">
        <f t="shared" si="0"/>
        <v>lundi</v>
      </c>
      <c r="P29" s="145"/>
      <c r="Q29" s="145"/>
      <c r="R29" s="145"/>
      <c r="S29" s="149"/>
      <c r="T29" s="120"/>
      <c r="U29" s="123">
        <f t="shared" si="5"/>
        <v>1</v>
      </c>
      <c r="V29" s="125">
        <v>18</v>
      </c>
      <c r="W29" s="1" t="str">
        <f t="shared" si="1"/>
        <v>lundi</v>
      </c>
      <c r="X29" s="149"/>
      <c r="Y29" s="149"/>
      <c r="Z29" s="149"/>
      <c r="AA29" s="149"/>
      <c r="AB29" s="120"/>
      <c r="AC29" s="123">
        <f t="shared" si="6"/>
        <v>4</v>
      </c>
      <c r="AD29" s="125">
        <v>18</v>
      </c>
      <c r="AE29" s="1" t="str">
        <f t="shared" si="7"/>
        <v>jeudi</v>
      </c>
      <c r="AF29" s="149"/>
      <c r="AG29" s="149"/>
      <c r="AH29" s="149"/>
      <c r="AI29" s="149"/>
      <c r="AJ29" s="120"/>
      <c r="AK29" s="123">
        <f t="shared" si="8"/>
        <v>6</v>
      </c>
      <c r="AL29" s="125">
        <v>18</v>
      </c>
      <c r="AM29" s="1" t="str">
        <f t="shared" si="9"/>
        <v>samedi</v>
      </c>
      <c r="AN29" s="149"/>
      <c r="AO29" s="149"/>
      <c r="AP29" s="149"/>
      <c r="AQ29" s="149"/>
      <c r="AR29" s="120"/>
      <c r="AS29" s="123">
        <f t="shared" si="10"/>
        <v>2</v>
      </c>
      <c r="AT29" s="125">
        <v>18</v>
      </c>
      <c r="AU29" s="1" t="str">
        <f t="shared" si="11"/>
        <v>mardi</v>
      </c>
      <c r="AV29" s="149"/>
      <c r="AW29" s="149"/>
      <c r="AX29" s="149"/>
      <c r="AY29" s="149"/>
      <c r="AZ29" s="120"/>
      <c r="BA29" s="123">
        <f t="shared" si="12"/>
        <v>4</v>
      </c>
      <c r="BB29" s="125">
        <v>18</v>
      </c>
      <c r="BC29" s="1" t="str">
        <f t="shared" si="13"/>
        <v>jeudi</v>
      </c>
      <c r="BD29" s="149"/>
      <c r="BE29" s="149"/>
      <c r="BF29" s="149"/>
      <c r="BG29" s="149"/>
      <c r="BH29" s="120"/>
      <c r="BI29" s="123">
        <f t="shared" si="14"/>
        <v>7</v>
      </c>
      <c r="BJ29" s="125">
        <v>18</v>
      </c>
      <c r="BK29" s="1" t="str">
        <f t="shared" si="15"/>
        <v>dimanche</v>
      </c>
      <c r="BL29" s="149"/>
      <c r="BM29" s="149"/>
      <c r="BN29" s="149"/>
      <c r="BO29" s="149"/>
      <c r="BP29" s="120"/>
      <c r="BQ29" s="123">
        <f t="shared" si="16"/>
        <v>3</v>
      </c>
      <c r="BR29" s="125">
        <v>18</v>
      </c>
      <c r="BS29" s="1" t="str">
        <f t="shared" si="17"/>
        <v>mercredi</v>
      </c>
      <c r="BT29" s="149"/>
      <c r="BU29" s="149"/>
      <c r="BV29" s="149"/>
      <c r="BW29" s="149"/>
      <c r="BX29" s="120"/>
      <c r="BY29" s="123">
        <f t="shared" si="18"/>
        <v>5</v>
      </c>
      <c r="BZ29" s="125">
        <v>18</v>
      </c>
      <c r="CA29" s="1" t="str">
        <f t="shared" si="19"/>
        <v>vendredi</v>
      </c>
      <c r="CB29" s="149"/>
      <c r="CC29" s="149"/>
      <c r="CD29" s="149"/>
      <c r="CE29" s="149"/>
      <c r="CF29" s="120"/>
      <c r="CG29" s="123">
        <f t="shared" si="20"/>
        <v>1</v>
      </c>
      <c r="CH29" s="125">
        <v>18</v>
      </c>
      <c r="CI29" s="1" t="str">
        <f t="shared" si="21"/>
        <v>lundi</v>
      </c>
      <c r="CJ29" s="149"/>
      <c r="CK29" s="149"/>
      <c r="CL29" s="149"/>
      <c r="CM29" s="149"/>
      <c r="CN29" s="120"/>
      <c r="CO29" s="123">
        <f t="shared" si="22"/>
        <v>3</v>
      </c>
      <c r="CP29" s="125">
        <v>18</v>
      </c>
      <c r="CQ29" s="1" t="str">
        <f t="shared" si="23"/>
        <v>mercredi</v>
      </c>
      <c r="CR29" s="149"/>
      <c r="CS29" s="149"/>
      <c r="CT29" s="149"/>
      <c r="CU29" s="149"/>
      <c r="CV29" s="120"/>
    </row>
    <row r="30" spans="1:100" ht="12">
      <c r="A30" s="139" t="s">
        <v>151</v>
      </c>
      <c r="B30" s="137"/>
      <c r="D30" s="124">
        <f t="shared" si="2"/>
        <v>6</v>
      </c>
      <c r="E30" s="121"/>
      <c r="F30" s="125">
        <v>19</v>
      </c>
      <c r="G30" s="1" t="str">
        <f t="shared" si="3"/>
        <v>samedi</v>
      </c>
      <c r="H30" s="145"/>
      <c r="I30" s="145"/>
      <c r="J30" s="145"/>
      <c r="K30" s="149"/>
      <c r="L30" s="120"/>
      <c r="M30" s="123">
        <f t="shared" si="4"/>
        <v>2</v>
      </c>
      <c r="N30" s="125">
        <v>19</v>
      </c>
      <c r="O30" s="1" t="str">
        <f t="shared" si="0"/>
        <v>mardi</v>
      </c>
      <c r="P30" s="145"/>
      <c r="Q30" s="145"/>
      <c r="R30" s="145"/>
      <c r="S30" s="149"/>
      <c r="T30" s="120"/>
      <c r="U30" s="123">
        <f t="shared" si="5"/>
        <v>2</v>
      </c>
      <c r="V30" s="125">
        <v>19</v>
      </c>
      <c r="W30" s="1" t="str">
        <f t="shared" si="1"/>
        <v>mardi</v>
      </c>
      <c r="X30" s="149"/>
      <c r="Y30" s="149"/>
      <c r="Z30" s="149"/>
      <c r="AA30" s="149"/>
      <c r="AB30" s="120"/>
      <c r="AC30" s="123">
        <f t="shared" si="6"/>
        <v>5</v>
      </c>
      <c r="AD30" s="125">
        <v>19</v>
      </c>
      <c r="AE30" s="1" t="str">
        <f t="shared" si="7"/>
        <v>vendredi</v>
      </c>
      <c r="AF30" s="149"/>
      <c r="AG30" s="149"/>
      <c r="AH30" s="149"/>
      <c r="AI30" s="149"/>
      <c r="AJ30" s="120"/>
      <c r="AK30" s="123">
        <f t="shared" si="8"/>
        <v>7</v>
      </c>
      <c r="AL30" s="125">
        <v>19</v>
      </c>
      <c r="AM30" s="1" t="str">
        <f t="shared" si="9"/>
        <v>dimanche</v>
      </c>
      <c r="AN30" s="149"/>
      <c r="AO30" s="149"/>
      <c r="AP30" s="149"/>
      <c r="AQ30" s="149"/>
      <c r="AR30" s="120"/>
      <c r="AS30" s="123">
        <f t="shared" si="10"/>
        <v>3</v>
      </c>
      <c r="AT30" s="125">
        <v>19</v>
      </c>
      <c r="AU30" s="1" t="str">
        <f t="shared" si="11"/>
        <v>mercredi</v>
      </c>
      <c r="AV30" s="149"/>
      <c r="AW30" s="149"/>
      <c r="AX30" s="149"/>
      <c r="AY30" s="149"/>
      <c r="AZ30" s="120"/>
      <c r="BA30" s="123">
        <f t="shared" si="12"/>
        <v>5</v>
      </c>
      <c r="BB30" s="125">
        <v>19</v>
      </c>
      <c r="BC30" s="1" t="str">
        <f t="shared" si="13"/>
        <v>vendredi</v>
      </c>
      <c r="BD30" s="149"/>
      <c r="BE30" s="149"/>
      <c r="BF30" s="149"/>
      <c r="BG30" s="149"/>
      <c r="BH30" s="120"/>
      <c r="BI30" s="123">
        <f t="shared" si="14"/>
        <v>1</v>
      </c>
      <c r="BJ30" s="125">
        <v>19</v>
      </c>
      <c r="BK30" s="1" t="str">
        <f t="shared" si="15"/>
        <v>lundi</v>
      </c>
      <c r="BL30" s="149"/>
      <c r="BM30" s="149"/>
      <c r="BN30" s="149"/>
      <c r="BO30" s="149"/>
      <c r="BP30" s="120"/>
      <c r="BQ30" s="123">
        <f t="shared" si="16"/>
        <v>4</v>
      </c>
      <c r="BR30" s="125">
        <v>19</v>
      </c>
      <c r="BS30" s="1" t="str">
        <f t="shared" si="17"/>
        <v>jeudi</v>
      </c>
      <c r="BT30" s="149"/>
      <c r="BU30" s="149"/>
      <c r="BV30" s="149"/>
      <c r="BW30" s="149"/>
      <c r="BX30" s="120"/>
      <c r="BY30" s="123">
        <f t="shared" si="18"/>
        <v>6</v>
      </c>
      <c r="BZ30" s="125">
        <v>19</v>
      </c>
      <c r="CA30" s="1" t="str">
        <f t="shared" si="19"/>
        <v>samedi</v>
      </c>
      <c r="CB30" s="149"/>
      <c r="CC30" s="149"/>
      <c r="CD30" s="149"/>
      <c r="CE30" s="149"/>
      <c r="CF30" s="120"/>
      <c r="CG30" s="123">
        <f t="shared" si="20"/>
        <v>2</v>
      </c>
      <c r="CH30" s="125">
        <v>19</v>
      </c>
      <c r="CI30" s="1" t="str">
        <f t="shared" si="21"/>
        <v>mardi</v>
      </c>
      <c r="CJ30" s="149"/>
      <c r="CK30" s="149"/>
      <c r="CL30" s="149"/>
      <c r="CM30" s="149"/>
      <c r="CN30" s="120"/>
      <c r="CO30" s="123">
        <f t="shared" si="22"/>
        <v>4</v>
      </c>
      <c r="CP30" s="125">
        <v>19</v>
      </c>
      <c r="CQ30" s="1" t="str">
        <f t="shared" si="23"/>
        <v>jeudi</v>
      </c>
      <c r="CR30" s="149"/>
      <c r="CS30" s="149"/>
      <c r="CT30" s="149"/>
      <c r="CU30" s="149"/>
      <c r="CV30" s="120"/>
    </row>
    <row r="31" spans="1:100" ht="12">
      <c r="A31" s="137"/>
      <c r="B31" s="137"/>
      <c r="D31" s="124">
        <f t="shared" si="2"/>
        <v>7</v>
      </c>
      <c r="E31" s="121"/>
      <c r="F31" s="125">
        <v>20</v>
      </c>
      <c r="G31" s="1" t="str">
        <f t="shared" si="3"/>
        <v>dimanche</v>
      </c>
      <c r="H31" s="145"/>
      <c r="I31" s="145"/>
      <c r="J31" s="145"/>
      <c r="K31" s="149"/>
      <c r="L31" s="120"/>
      <c r="M31" s="123">
        <f t="shared" si="4"/>
        <v>3</v>
      </c>
      <c r="N31" s="125">
        <v>20</v>
      </c>
      <c r="O31" s="1" t="str">
        <f t="shared" si="0"/>
        <v>mercredi</v>
      </c>
      <c r="P31" s="145"/>
      <c r="Q31" s="145"/>
      <c r="R31" s="145"/>
      <c r="S31" s="149"/>
      <c r="T31" s="120"/>
      <c r="U31" s="123">
        <f t="shared" si="5"/>
        <v>3</v>
      </c>
      <c r="V31" s="125">
        <v>20</v>
      </c>
      <c r="W31" s="1" t="str">
        <f t="shared" si="1"/>
        <v>mercredi</v>
      </c>
      <c r="X31" s="149"/>
      <c r="Y31" s="149"/>
      <c r="Z31" s="149"/>
      <c r="AA31" s="149"/>
      <c r="AB31" s="120"/>
      <c r="AC31" s="123">
        <f t="shared" si="6"/>
        <v>6</v>
      </c>
      <c r="AD31" s="125">
        <v>20</v>
      </c>
      <c r="AE31" s="1" t="str">
        <f t="shared" si="7"/>
        <v>samedi</v>
      </c>
      <c r="AF31" s="149"/>
      <c r="AG31" s="149"/>
      <c r="AH31" s="149"/>
      <c r="AI31" s="149"/>
      <c r="AJ31" s="120"/>
      <c r="AK31" s="123">
        <f t="shared" si="8"/>
        <v>1</v>
      </c>
      <c r="AL31" s="125">
        <v>20</v>
      </c>
      <c r="AM31" s="1" t="str">
        <f t="shared" si="9"/>
        <v>lundi</v>
      </c>
      <c r="AN31" s="149"/>
      <c r="AO31" s="149"/>
      <c r="AP31" s="149"/>
      <c r="AQ31" s="149"/>
      <c r="AR31" s="120"/>
      <c r="AS31" s="123">
        <f t="shared" si="10"/>
        <v>4</v>
      </c>
      <c r="AT31" s="125">
        <v>20</v>
      </c>
      <c r="AU31" s="1" t="str">
        <f t="shared" si="11"/>
        <v>jeudi</v>
      </c>
      <c r="AV31" s="149"/>
      <c r="AW31" s="149"/>
      <c r="AX31" s="149"/>
      <c r="AY31" s="149"/>
      <c r="AZ31" s="120"/>
      <c r="BA31" s="123">
        <f t="shared" si="12"/>
        <v>6</v>
      </c>
      <c r="BB31" s="125">
        <v>20</v>
      </c>
      <c r="BC31" s="1" t="str">
        <f t="shared" si="13"/>
        <v>samedi</v>
      </c>
      <c r="BD31" s="149"/>
      <c r="BE31" s="149"/>
      <c r="BF31" s="149"/>
      <c r="BG31" s="149"/>
      <c r="BH31" s="120"/>
      <c r="BI31" s="123">
        <f t="shared" si="14"/>
        <v>2</v>
      </c>
      <c r="BJ31" s="125">
        <v>20</v>
      </c>
      <c r="BK31" s="1" t="str">
        <f t="shared" si="15"/>
        <v>mardi</v>
      </c>
      <c r="BL31" s="149"/>
      <c r="BM31" s="149"/>
      <c r="BN31" s="149"/>
      <c r="BO31" s="149"/>
      <c r="BP31" s="120"/>
      <c r="BQ31" s="123">
        <f t="shared" si="16"/>
        <v>5</v>
      </c>
      <c r="BR31" s="125">
        <v>20</v>
      </c>
      <c r="BS31" s="1" t="str">
        <f t="shared" si="17"/>
        <v>vendredi</v>
      </c>
      <c r="BT31" s="149"/>
      <c r="BU31" s="149"/>
      <c r="BV31" s="149"/>
      <c r="BW31" s="149"/>
      <c r="BX31" s="120"/>
      <c r="BY31" s="123">
        <f t="shared" si="18"/>
        <v>7</v>
      </c>
      <c r="BZ31" s="125">
        <v>20</v>
      </c>
      <c r="CA31" s="1" t="str">
        <f t="shared" si="19"/>
        <v>dimanche</v>
      </c>
      <c r="CB31" s="149"/>
      <c r="CC31" s="149"/>
      <c r="CD31" s="149"/>
      <c r="CE31" s="149"/>
      <c r="CF31" s="120"/>
      <c r="CG31" s="123">
        <f t="shared" si="20"/>
        <v>3</v>
      </c>
      <c r="CH31" s="125">
        <v>20</v>
      </c>
      <c r="CI31" s="1" t="str">
        <f t="shared" si="21"/>
        <v>mercredi</v>
      </c>
      <c r="CJ31" s="149"/>
      <c r="CK31" s="149"/>
      <c r="CL31" s="149"/>
      <c r="CM31" s="149"/>
      <c r="CN31" s="120"/>
      <c r="CO31" s="123">
        <f t="shared" si="22"/>
        <v>5</v>
      </c>
      <c r="CP31" s="125">
        <v>20</v>
      </c>
      <c r="CQ31" s="1" t="str">
        <f t="shared" si="23"/>
        <v>vendredi</v>
      </c>
      <c r="CR31" s="149"/>
      <c r="CS31" s="149"/>
      <c r="CT31" s="149"/>
      <c r="CU31" s="149"/>
      <c r="CV31" s="120"/>
    </row>
    <row r="32" spans="1:100" ht="12">
      <c r="A32" s="137"/>
      <c r="B32" s="137"/>
      <c r="D32" s="124">
        <f t="shared" si="2"/>
        <v>1</v>
      </c>
      <c r="E32" s="121"/>
      <c r="F32" s="125">
        <v>21</v>
      </c>
      <c r="G32" s="1" t="str">
        <f t="shared" si="3"/>
        <v>lundi</v>
      </c>
      <c r="H32" s="145"/>
      <c r="I32" s="145"/>
      <c r="J32" s="145"/>
      <c r="K32" s="149"/>
      <c r="L32" s="120"/>
      <c r="M32" s="123">
        <f t="shared" si="4"/>
        <v>4</v>
      </c>
      <c r="N32" s="125">
        <v>21</v>
      </c>
      <c r="O32" s="1" t="str">
        <f t="shared" si="0"/>
        <v>jeudi</v>
      </c>
      <c r="P32" s="145"/>
      <c r="Q32" s="145"/>
      <c r="R32" s="145"/>
      <c r="S32" s="149"/>
      <c r="T32" s="120"/>
      <c r="U32" s="123">
        <f t="shared" si="5"/>
        <v>4</v>
      </c>
      <c r="V32" s="125">
        <v>21</v>
      </c>
      <c r="W32" s="1" t="str">
        <f t="shared" si="1"/>
        <v>jeudi</v>
      </c>
      <c r="X32" s="149"/>
      <c r="Y32" s="149"/>
      <c r="Z32" s="149"/>
      <c r="AA32" s="149"/>
      <c r="AB32" s="120"/>
      <c r="AC32" s="123">
        <f t="shared" si="6"/>
        <v>7</v>
      </c>
      <c r="AD32" s="125">
        <v>21</v>
      </c>
      <c r="AE32" s="1" t="str">
        <f t="shared" si="7"/>
        <v>dimanche</v>
      </c>
      <c r="AF32" s="149"/>
      <c r="AG32" s="149"/>
      <c r="AH32" s="149"/>
      <c r="AI32" s="149"/>
      <c r="AJ32" s="120"/>
      <c r="AK32" s="123">
        <f t="shared" si="8"/>
        <v>2</v>
      </c>
      <c r="AL32" s="125">
        <v>21</v>
      </c>
      <c r="AM32" s="1" t="str">
        <f t="shared" si="9"/>
        <v>mardi</v>
      </c>
      <c r="AN32" s="149"/>
      <c r="AO32" s="149"/>
      <c r="AP32" s="149"/>
      <c r="AQ32" s="149"/>
      <c r="AR32" s="120"/>
      <c r="AS32" s="123">
        <f t="shared" si="10"/>
        <v>5</v>
      </c>
      <c r="AT32" s="125">
        <v>21</v>
      </c>
      <c r="AU32" s="1" t="str">
        <f t="shared" si="11"/>
        <v>vendredi</v>
      </c>
      <c r="AV32" s="149"/>
      <c r="AW32" s="149"/>
      <c r="AX32" s="149"/>
      <c r="AY32" s="149"/>
      <c r="AZ32" s="120"/>
      <c r="BA32" s="123">
        <f t="shared" si="12"/>
        <v>7</v>
      </c>
      <c r="BB32" s="125">
        <v>21</v>
      </c>
      <c r="BC32" s="1" t="str">
        <f t="shared" si="13"/>
        <v>dimanche</v>
      </c>
      <c r="BD32" s="149"/>
      <c r="BE32" s="149"/>
      <c r="BF32" s="149"/>
      <c r="BG32" s="149"/>
      <c r="BH32" s="120"/>
      <c r="BI32" s="123">
        <f t="shared" si="14"/>
        <v>3</v>
      </c>
      <c r="BJ32" s="125">
        <v>21</v>
      </c>
      <c r="BK32" s="1" t="str">
        <f t="shared" si="15"/>
        <v>mercredi</v>
      </c>
      <c r="BL32" s="149"/>
      <c r="BM32" s="149"/>
      <c r="BN32" s="149"/>
      <c r="BO32" s="149"/>
      <c r="BP32" s="120"/>
      <c r="BQ32" s="123">
        <f t="shared" si="16"/>
        <v>6</v>
      </c>
      <c r="BR32" s="125">
        <v>21</v>
      </c>
      <c r="BS32" s="1" t="str">
        <f t="shared" si="17"/>
        <v>samedi</v>
      </c>
      <c r="BT32" s="149"/>
      <c r="BU32" s="149"/>
      <c r="BV32" s="149"/>
      <c r="BW32" s="149"/>
      <c r="BX32" s="120"/>
      <c r="BY32" s="123">
        <f t="shared" si="18"/>
        <v>1</v>
      </c>
      <c r="BZ32" s="125">
        <v>21</v>
      </c>
      <c r="CA32" s="1" t="str">
        <f t="shared" si="19"/>
        <v>lundi</v>
      </c>
      <c r="CB32" s="149"/>
      <c r="CC32" s="149"/>
      <c r="CD32" s="149"/>
      <c r="CE32" s="149"/>
      <c r="CF32" s="120"/>
      <c r="CG32" s="123">
        <f t="shared" si="20"/>
        <v>4</v>
      </c>
      <c r="CH32" s="125">
        <v>21</v>
      </c>
      <c r="CI32" s="1" t="str">
        <f t="shared" si="21"/>
        <v>jeudi</v>
      </c>
      <c r="CJ32" s="149"/>
      <c r="CK32" s="149"/>
      <c r="CL32" s="149"/>
      <c r="CM32" s="149"/>
      <c r="CN32" s="120"/>
      <c r="CO32" s="123">
        <f t="shared" si="22"/>
        <v>6</v>
      </c>
      <c r="CP32" s="125">
        <v>21</v>
      </c>
      <c r="CQ32" s="1" t="str">
        <f t="shared" si="23"/>
        <v>samedi</v>
      </c>
      <c r="CR32" s="149"/>
      <c r="CS32" s="149"/>
      <c r="CT32" s="149"/>
      <c r="CU32" s="149"/>
      <c r="CV32" s="120"/>
    </row>
    <row r="33" spans="1:100" ht="12">
      <c r="A33" s="137"/>
      <c r="B33" s="137"/>
      <c r="D33" s="124">
        <f t="shared" si="2"/>
        <v>2</v>
      </c>
      <c r="E33" s="121"/>
      <c r="F33" s="125">
        <v>22</v>
      </c>
      <c r="G33" s="1" t="str">
        <f t="shared" si="3"/>
        <v>mardi</v>
      </c>
      <c r="H33" s="145"/>
      <c r="I33" s="145"/>
      <c r="J33" s="145"/>
      <c r="K33" s="149"/>
      <c r="L33" s="120"/>
      <c r="M33" s="123">
        <f t="shared" si="4"/>
        <v>5</v>
      </c>
      <c r="N33" s="125">
        <v>22</v>
      </c>
      <c r="O33" s="1" t="str">
        <f t="shared" si="0"/>
        <v>vendredi</v>
      </c>
      <c r="P33" s="145"/>
      <c r="Q33" s="145"/>
      <c r="R33" s="145"/>
      <c r="S33" s="149"/>
      <c r="T33" s="120"/>
      <c r="U33" s="123">
        <f t="shared" si="5"/>
        <v>5</v>
      </c>
      <c r="V33" s="125">
        <v>22</v>
      </c>
      <c r="W33" s="1" t="str">
        <f t="shared" si="1"/>
        <v>vendredi</v>
      </c>
      <c r="X33" s="149"/>
      <c r="Y33" s="149"/>
      <c r="Z33" s="149"/>
      <c r="AA33" s="149"/>
      <c r="AB33" s="120"/>
      <c r="AC33" s="123">
        <f t="shared" si="6"/>
        <v>1</v>
      </c>
      <c r="AD33" s="125">
        <v>22</v>
      </c>
      <c r="AE33" s="1" t="str">
        <f t="shared" si="7"/>
        <v>lundi</v>
      </c>
      <c r="AF33" s="149"/>
      <c r="AG33" s="149"/>
      <c r="AH33" s="149"/>
      <c r="AI33" s="149"/>
      <c r="AJ33" s="120"/>
      <c r="AK33" s="123">
        <f t="shared" si="8"/>
        <v>3</v>
      </c>
      <c r="AL33" s="125">
        <v>22</v>
      </c>
      <c r="AM33" s="1" t="str">
        <f t="shared" si="9"/>
        <v>mercredi</v>
      </c>
      <c r="AN33" s="149"/>
      <c r="AO33" s="149"/>
      <c r="AP33" s="149"/>
      <c r="AQ33" s="149"/>
      <c r="AR33" s="120"/>
      <c r="AS33" s="123">
        <f t="shared" si="10"/>
        <v>6</v>
      </c>
      <c r="AT33" s="125">
        <v>22</v>
      </c>
      <c r="AU33" s="1" t="str">
        <f t="shared" si="11"/>
        <v>samedi</v>
      </c>
      <c r="AV33" s="149"/>
      <c r="AW33" s="149"/>
      <c r="AX33" s="149"/>
      <c r="AY33" s="149"/>
      <c r="AZ33" s="120"/>
      <c r="BA33" s="123">
        <f t="shared" si="12"/>
        <v>1</v>
      </c>
      <c r="BB33" s="125">
        <v>22</v>
      </c>
      <c r="BC33" s="1" t="str">
        <f t="shared" si="13"/>
        <v>lundi</v>
      </c>
      <c r="BD33" s="149"/>
      <c r="BE33" s="149"/>
      <c r="BF33" s="149"/>
      <c r="BG33" s="149"/>
      <c r="BH33" s="120"/>
      <c r="BI33" s="123">
        <f t="shared" si="14"/>
        <v>4</v>
      </c>
      <c r="BJ33" s="125">
        <v>22</v>
      </c>
      <c r="BK33" s="1" t="str">
        <f t="shared" si="15"/>
        <v>jeudi</v>
      </c>
      <c r="BL33" s="149"/>
      <c r="BM33" s="149"/>
      <c r="BN33" s="149"/>
      <c r="BO33" s="149"/>
      <c r="BP33" s="120"/>
      <c r="BQ33" s="123">
        <f t="shared" si="16"/>
        <v>7</v>
      </c>
      <c r="BR33" s="125">
        <v>22</v>
      </c>
      <c r="BS33" s="1" t="str">
        <f t="shared" si="17"/>
        <v>dimanche</v>
      </c>
      <c r="BT33" s="149"/>
      <c r="BU33" s="149"/>
      <c r="BV33" s="149"/>
      <c r="BW33" s="149"/>
      <c r="BX33" s="120"/>
      <c r="BY33" s="123">
        <f t="shared" si="18"/>
        <v>2</v>
      </c>
      <c r="BZ33" s="125">
        <v>22</v>
      </c>
      <c r="CA33" s="1" t="str">
        <f t="shared" si="19"/>
        <v>mardi</v>
      </c>
      <c r="CB33" s="149"/>
      <c r="CC33" s="149"/>
      <c r="CD33" s="149"/>
      <c r="CE33" s="149"/>
      <c r="CF33" s="120"/>
      <c r="CG33" s="123">
        <f t="shared" si="20"/>
        <v>5</v>
      </c>
      <c r="CH33" s="125">
        <v>22</v>
      </c>
      <c r="CI33" s="1" t="str">
        <f t="shared" si="21"/>
        <v>vendredi</v>
      </c>
      <c r="CJ33" s="149"/>
      <c r="CK33" s="149"/>
      <c r="CL33" s="149"/>
      <c r="CM33" s="149"/>
      <c r="CN33" s="120"/>
      <c r="CO33" s="123">
        <f t="shared" si="22"/>
        <v>7</v>
      </c>
      <c r="CP33" s="125">
        <v>22</v>
      </c>
      <c r="CQ33" s="1" t="str">
        <f t="shared" si="23"/>
        <v>dimanche</v>
      </c>
      <c r="CR33" s="149"/>
      <c r="CS33" s="149"/>
      <c r="CT33" s="149"/>
      <c r="CU33" s="149"/>
      <c r="CV33" s="120"/>
    </row>
    <row r="34" spans="1:100" ht="12">
      <c r="A34" s="137"/>
      <c r="B34" s="137"/>
      <c r="D34" s="124">
        <f t="shared" si="2"/>
        <v>3</v>
      </c>
      <c r="E34" s="121"/>
      <c r="F34" s="125">
        <v>23</v>
      </c>
      <c r="G34" s="1" t="str">
        <f t="shared" si="3"/>
        <v>mercredi</v>
      </c>
      <c r="H34" s="145"/>
      <c r="I34" s="145"/>
      <c r="J34" s="145"/>
      <c r="K34" s="149"/>
      <c r="L34" s="120"/>
      <c r="M34" s="123">
        <f t="shared" si="4"/>
        <v>6</v>
      </c>
      <c r="N34" s="125">
        <v>23</v>
      </c>
      <c r="O34" s="1" t="str">
        <f t="shared" si="0"/>
        <v>samedi</v>
      </c>
      <c r="P34" s="145"/>
      <c r="Q34" s="145"/>
      <c r="R34" s="145"/>
      <c r="S34" s="149"/>
      <c r="T34" s="120"/>
      <c r="U34" s="123">
        <f t="shared" si="5"/>
        <v>6</v>
      </c>
      <c r="V34" s="125">
        <v>23</v>
      </c>
      <c r="W34" s="1" t="str">
        <f t="shared" si="1"/>
        <v>samedi</v>
      </c>
      <c r="X34" s="149"/>
      <c r="Y34" s="149"/>
      <c r="Z34" s="149"/>
      <c r="AA34" s="149"/>
      <c r="AB34" s="120"/>
      <c r="AC34" s="123">
        <f t="shared" si="6"/>
        <v>2</v>
      </c>
      <c r="AD34" s="125">
        <v>23</v>
      </c>
      <c r="AE34" s="1" t="str">
        <f t="shared" si="7"/>
        <v>mardi</v>
      </c>
      <c r="AF34" s="149"/>
      <c r="AG34" s="149"/>
      <c r="AH34" s="149"/>
      <c r="AI34" s="149"/>
      <c r="AJ34" s="120"/>
      <c r="AK34" s="123">
        <f t="shared" si="8"/>
        <v>4</v>
      </c>
      <c r="AL34" s="125">
        <v>23</v>
      </c>
      <c r="AM34" s="1" t="str">
        <f t="shared" si="9"/>
        <v>jeudi</v>
      </c>
      <c r="AN34" s="149"/>
      <c r="AO34" s="149"/>
      <c r="AP34" s="149"/>
      <c r="AQ34" s="149"/>
      <c r="AR34" s="120"/>
      <c r="AS34" s="123">
        <f t="shared" si="10"/>
        <v>7</v>
      </c>
      <c r="AT34" s="125">
        <v>23</v>
      </c>
      <c r="AU34" s="1" t="str">
        <f t="shared" si="11"/>
        <v>dimanche</v>
      </c>
      <c r="AV34" s="149"/>
      <c r="AW34" s="149"/>
      <c r="AX34" s="149"/>
      <c r="AY34" s="149"/>
      <c r="AZ34" s="120"/>
      <c r="BA34" s="123">
        <f t="shared" si="12"/>
        <v>2</v>
      </c>
      <c r="BB34" s="125">
        <v>23</v>
      </c>
      <c r="BC34" s="1" t="str">
        <f t="shared" si="13"/>
        <v>mardi</v>
      </c>
      <c r="BD34" s="149"/>
      <c r="BE34" s="149"/>
      <c r="BF34" s="149"/>
      <c r="BG34" s="149"/>
      <c r="BH34" s="120"/>
      <c r="BI34" s="123">
        <f t="shared" si="14"/>
        <v>5</v>
      </c>
      <c r="BJ34" s="125">
        <v>23</v>
      </c>
      <c r="BK34" s="1" t="str">
        <f t="shared" si="15"/>
        <v>vendredi</v>
      </c>
      <c r="BL34" s="149"/>
      <c r="BM34" s="149"/>
      <c r="BN34" s="149"/>
      <c r="BO34" s="149"/>
      <c r="BP34" s="120"/>
      <c r="BQ34" s="123">
        <f t="shared" si="16"/>
        <v>1</v>
      </c>
      <c r="BR34" s="125">
        <v>23</v>
      </c>
      <c r="BS34" s="1" t="str">
        <f t="shared" si="17"/>
        <v>lundi</v>
      </c>
      <c r="BT34" s="149"/>
      <c r="BU34" s="149"/>
      <c r="BV34" s="149"/>
      <c r="BW34" s="149"/>
      <c r="BX34" s="120"/>
      <c r="BY34" s="123">
        <f t="shared" si="18"/>
        <v>3</v>
      </c>
      <c r="BZ34" s="125">
        <v>23</v>
      </c>
      <c r="CA34" s="1" t="str">
        <f t="shared" si="19"/>
        <v>mercredi</v>
      </c>
      <c r="CB34" s="149"/>
      <c r="CC34" s="149"/>
      <c r="CD34" s="149"/>
      <c r="CE34" s="149"/>
      <c r="CF34" s="120"/>
      <c r="CG34" s="123">
        <f t="shared" si="20"/>
        <v>6</v>
      </c>
      <c r="CH34" s="125">
        <v>23</v>
      </c>
      <c r="CI34" s="1" t="str">
        <f t="shared" si="21"/>
        <v>samedi</v>
      </c>
      <c r="CJ34" s="149"/>
      <c r="CK34" s="149"/>
      <c r="CL34" s="149"/>
      <c r="CM34" s="149"/>
      <c r="CN34" s="120"/>
      <c r="CO34" s="123">
        <f t="shared" si="22"/>
        <v>1</v>
      </c>
      <c r="CP34" s="125">
        <v>23</v>
      </c>
      <c r="CQ34" s="1" t="str">
        <f t="shared" si="23"/>
        <v>lundi</v>
      </c>
      <c r="CR34" s="149"/>
      <c r="CS34" s="149"/>
      <c r="CT34" s="149"/>
      <c r="CU34" s="149"/>
      <c r="CV34" s="120"/>
    </row>
    <row r="35" spans="1:100" ht="12">
      <c r="A35" s="137"/>
      <c r="B35" s="137"/>
      <c r="D35" s="124">
        <f t="shared" si="2"/>
        <v>4</v>
      </c>
      <c r="E35" s="121"/>
      <c r="F35" s="125">
        <v>24</v>
      </c>
      <c r="G35" s="1" t="str">
        <f t="shared" si="3"/>
        <v>jeudi</v>
      </c>
      <c r="H35" s="145"/>
      <c r="I35" s="145"/>
      <c r="J35" s="145"/>
      <c r="K35" s="149"/>
      <c r="L35" s="120"/>
      <c r="M35" s="123">
        <f t="shared" si="4"/>
        <v>7</v>
      </c>
      <c r="N35" s="125">
        <v>24</v>
      </c>
      <c r="O35" s="1" t="str">
        <f t="shared" si="0"/>
        <v>dimanche</v>
      </c>
      <c r="P35" s="145"/>
      <c r="Q35" s="145"/>
      <c r="R35" s="145"/>
      <c r="S35" s="149"/>
      <c r="T35" s="120"/>
      <c r="U35" s="123">
        <f t="shared" si="5"/>
        <v>7</v>
      </c>
      <c r="V35" s="125">
        <v>24</v>
      </c>
      <c r="W35" s="1" t="str">
        <f t="shared" si="1"/>
        <v>dimanche</v>
      </c>
      <c r="X35" s="149"/>
      <c r="Y35" s="149"/>
      <c r="Z35" s="149"/>
      <c r="AA35" s="149"/>
      <c r="AB35" s="120"/>
      <c r="AC35" s="123">
        <f t="shared" si="6"/>
        <v>3</v>
      </c>
      <c r="AD35" s="125">
        <v>24</v>
      </c>
      <c r="AE35" s="1" t="str">
        <f t="shared" si="7"/>
        <v>mercredi</v>
      </c>
      <c r="AF35" s="149"/>
      <c r="AG35" s="149"/>
      <c r="AH35" s="149"/>
      <c r="AI35" s="149"/>
      <c r="AJ35" s="120"/>
      <c r="AK35" s="123">
        <f t="shared" si="8"/>
        <v>5</v>
      </c>
      <c r="AL35" s="125">
        <v>24</v>
      </c>
      <c r="AM35" s="1" t="str">
        <f t="shared" si="9"/>
        <v>vendredi</v>
      </c>
      <c r="AN35" s="149"/>
      <c r="AO35" s="149"/>
      <c r="AP35" s="149"/>
      <c r="AQ35" s="149"/>
      <c r="AR35" s="120"/>
      <c r="AS35" s="123">
        <f t="shared" si="10"/>
        <v>1</v>
      </c>
      <c r="AT35" s="125">
        <v>24</v>
      </c>
      <c r="AU35" s="1" t="str">
        <f t="shared" si="11"/>
        <v>lundi</v>
      </c>
      <c r="AV35" s="149"/>
      <c r="AW35" s="149"/>
      <c r="AX35" s="149"/>
      <c r="AY35" s="149"/>
      <c r="AZ35" s="120"/>
      <c r="BA35" s="123">
        <f t="shared" si="12"/>
        <v>3</v>
      </c>
      <c r="BB35" s="125">
        <v>24</v>
      </c>
      <c r="BC35" s="1" t="str">
        <f t="shared" si="13"/>
        <v>mercredi</v>
      </c>
      <c r="BD35" s="149"/>
      <c r="BE35" s="149"/>
      <c r="BF35" s="149"/>
      <c r="BG35" s="149"/>
      <c r="BH35" s="120"/>
      <c r="BI35" s="123">
        <f t="shared" si="14"/>
        <v>6</v>
      </c>
      <c r="BJ35" s="125">
        <v>24</v>
      </c>
      <c r="BK35" s="1" t="str">
        <f t="shared" si="15"/>
        <v>samedi</v>
      </c>
      <c r="BL35" s="149"/>
      <c r="BM35" s="149"/>
      <c r="BN35" s="149"/>
      <c r="BO35" s="149"/>
      <c r="BP35" s="120"/>
      <c r="BQ35" s="123">
        <f t="shared" si="16"/>
        <v>2</v>
      </c>
      <c r="BR35" s="125">
        <v>24</v>
      </c>
      <c r="BS35" s="1" t="str">
        <f t="shared" si="17"/>
        <v>mardi</v>
      </c>
      <c r="BT35" s="149"/>
      <c r="BU35" s="149"/>
      <c r="BV35" s="149"/>
      <c r="BW35" s="149"/>
      <c r="BX35" s="120"/>
      <c r="BY35" s="123">
        <f t="shared" si="18"/>
        <v>4</v>
      </c>
      <c r="BZ35" s="125">
        <v>24</v>
      </c>
      <c r="CA35" s="1" t="str">
        <f t="shared" si="19"/>
        <v>jeudi</v>
      </c>
      <c r="CB35" s="149"/>
      <c r="CC35" s="149"/>
      <c r="CD35" s="149"/>
      <c r="CE35" s="149"/>
      <c r="CF35" s="120"/>
      <c r="CG35" s="123">
        <f t="shared" si="20"/>
        <v>7</v>
      </c>
      <c r="CH35" s="125">
        <v>24</v>
      </c>
      <c r="CI35" s="1" t="str">
        <f t="shared" si="21"/>
        <v>dimanche</v>
      </c>
      <c r="CJ35" s="149"/>
      <c r="CK35" s="149"/>
      <c r="CL35" s="149"/>
      <c r="CM35" s="149"/>
      <c r="CN35" s="120"/>
      <c r="CO35" s="123">
        <f t="shared" si="22"/>
        <v>2</v>
      </c>
      <c r="CP35" s="125">
        <v>24</v>
      </c>
      <c r="CQ35" s="1" t="str">
        <f t="shared" si="23"/>
        <v>mardi</v>
      </c>
      <c r="CR35" s="149"/>
      <c r="CS35" s="149"/>
      <c r="CT35" s="149"/>
      <c r="CU35" s="149"/>
      <c r="CV35" s="120"/>
    </row>
    <row r="36" spans="1:100" ht="12">
      <c r="A36" s="139"/>
      <c r="B36" s="139"/>
      <c r="D36" s="124">
        <f t="shared" si="2"/>
        <v>5</v>
      </c>
      <c r="E36" s="121"/>
      <c r="F36" s="125">
        <v>25</v>
      </c>
      <c r="G36" s="1" t="str">
        <f t="shared" si="3"/>
        <v>vendredi</v>
      </c>
      <c r="H36" s="145"/>
      <c r="I36" s="145"/>
      <c r="J36" s="145"/>
      <c r="K36" s="149"/>
      <c r="L36" s="120"/>
      <c r="M36" s="123">
        <f t="shared" si="4"/>
        <v>1</v>
      </c>
      <c r="N36" s="125">
        <v>25</v>
      </c>
      <c r="O36" s="1" t="str">
        <f t="shared" si="0"/>
        <v>lundi</v>
      </c>
      <c r="P36" s="145"/>
      <c r="Q36" s="145"/>
      <c r="R36" s="145"/>
      <c r="S36" s="149"/>
      <c r="T36" s="120"/>
      <c r="U36" s="123">
        <f t="shared" si="5"/>
        <v>1</v>
      </c>
      <c r="V36" s="125">
        <v>25</v>
      </c>
      <c r="W36" s="1" t="str">
        <f t="shared" si="1"/>
        <v>lundi</v>
      </c>
      <c r="X36" s="149"/>
      <c r="Y36" s="149"/>
      <c r="Z36" s="149"/>
      <c r="AA36" s="149"/>
      <c r="AB36" s="120"/>
      <c r="AC36" s="123">
        <f t="shared" si="6"/>
        <v>4</v>
      </c>
      <c r="AD36" s="125">
        <v>25</v>
      </c>
      <c r="AE36" s="1" t="str">
        <f t="shared" si="7"/>
        <v>jeudi</v>
      </c>
      <c r="AF36" s="149"/>
      <c r="AG36" s="149"/>
      <c r="AH36" s="149"/>
      <c r="AI36" s="149"/>
      <c r="AJ36" s="120"/>
      <c r="AK36" s="123">
        <f t="shared" si="8"/>
        <v>6</v>
      </c>
      <c r="AL36" s="125">
        <v>25</v>
      </c>
      <c r="AM36" s="1" t="str">
        <f t="shared" si="9"/>
        <v>samedi</v>
      </c>
      <c r="AN36" s="149"/>
      <c r="AO36" s="149"/>
      <c r="AP36" s="149"/>
      <c r="AQ36" s="149"/>
      <c r="AR36" s="120"/>
      <c r="AS36" s="123">
        <f t="shared" si="10"/>
        <v>2</v>
      </c>
      <c r="AT36" s="125">
        <v>25</v>
      </c>
      <c r="AU36" s="1" t="str">
        <f t="shared" si="11"/>
        <v>mardi</v>
      </c>
      <c r="AV36" s="149"/>
      <c r="AW36" s="149"/>
      <c r="AX36" s="149"/>
      <c r="AY36" s="149"/>
      <c r="AZ36" s="120"/>
      <c r="BA36" s="123">
        <f t="shared" si="12"/>
        <v>4</v>
      </c>
      <c r="BB36" s="125">
        <v>25</v>
      </c>
      <c r="BC36" s="1" t="str">
        <f t="shared" si="13"/>
        <v>jeudi</v>
      </c>
      <c r="BD36" s="149"/>
      <c r="BE36" s="149"/>
      <c r="BF36" s="149"/>
      <c r="BG36" s="149"/>
      <c r="BH36" s="120"/>
      <c r="BI36" s="123">
        <f t="shared" si="14"/>
        <v>7</v>
      </c>
      <c r="BJ36" s="125">
        <v>25</v>
      </c>
      <c r="BK36" s="1" t="str">
        <f t="shared" si="15"/>
        <v>dimanche</v>
      </c>
      <c r="BL36" s="149"/>
      <c r="BM36" s="149"/>
      <c r="BN36" s="149"/>
      <c r="BO36" s="149"/>
      <c r="BP36" s="120"/>
      <c r="BQ36" s="123">
        <f t="shared" si="16"/>
        <v>3</v>
      </c>
      <c r="BR36" s="125">
        <v>25</v>
      </c>
      <c r="BS36" s="1" t="str">
        <f t="shared" si="17"/>
        <v>mercredi</v>
      </c>
      <c r="BT36" s="149"/>
      <c r="BU36" s="149"/>
      <c r="BV36" s="149"/>
      <c r="BW36" s="149"/>
      <c r="BX36" s="120"/>
      <c r="BY36" s="123">
        <f t="shared" si="18"/>
        <v>5</v>
      </c>
      <c r="BZ36" s="125">
        <v>25</v>
      </c>
      <c r="CA36" s="1" t="str">
        <f t="shared" si="19"/>
        <v>vendredi</v>
      </c>
      <c r="CB36" s="149"/>
      <c r="CC36" s="149"/>
      <c r="CD36" s="149"/>
      <c r="CE36" s="149"/>
      <c r="CF36" s="120"/>
      <c r="CG36" s="123">
        <f t="shared" si="20"/>
        <v>1</v>
      </c>
      <c r="CH36" s="125">
        <v>25</v>
      </c>
      <c r="CI36" s="1" t="str">
        <f t="shared" si="21"/>
        <v>lundi</v>
      </c>
      <c r="CJ36" s="149"/>
      <c r="CK36" s="149"/>
      <c r="CL36" s="149"/>
      <c r="CM36" s="149"/>
      <c r="CN36" s="120"/>
      <c r="CO36" s="123">
        <f t="shared" si="22"/>
        <v>3</v>
      </c>
      <c r="CP36" s="125">
        <v>25</v>
      </c>
      <c r="CQ36" s="1" t="str">
        <f t="shared" si="23"/>
        <v>mercredi</v>
      </c>
      <c r="CR36" s="149"/>
      <c r="CS36" s="149"/>
      <c r="CT36" s="149"/>
      <c r="CU36" s="149"/>
      <c r="CV36" s="120"/>
    </row>
    <row r="37" spans="1:100" ht="12">
      <c r="A37" s="139"/>
      <c r="B37" s="139"/>
      <c r="D37" s="124">
        <f t="shared" si="2"/>
        <v>6</v>
      </c>
      <c r="E37" s="121"/>
      <c r="F37" s="125">
        <v>26</v>
      </c>
      <c r="G37" s="1" t="str">
        <f t="shared" si="3"/>
        <v>samedi</v>
      </c>
      <c r="H37" s="145"/>
      <c r="I37" s="145"/>
      <c r="J37" s="145"/>
      <c r="K37" s="149"/>
      <c r="L37" s="120"/>
      <c r="M37" s="123">
        <f t="shared" si="4"/>
        <v>2</v>
      </c>
      <c r="N37" s="125">
        <v>26</v>
      </c>
      <c r="O37" s="1" t="str">
        <f t="shared" si="0"/>
        <v>mardi</v>
      </c>
      <c r="P37" s="145"/>
      <c r="Q37" s="145"/>
      <c r="R37" s="145"/>
      <c r="S37" s="149"/>
      <c r="T37" s="120"/>
      <c r="U37" s="123">
        <f t="shared" si="5"/>
        <v>2</v>
      </c>
      <c r="V37" s="125">
        <v>26</v>
      </c>
      <c r="W37" s="1" t="str">
        <f t="shared" si="1"/>
        <v>mardi</v>
      </c>
      <c r="X37" s="149"/>
      <c r="Y37" s="149"/>
      <c r="Z37" s="149"/>
      <c r="AA37" s="149"/>
      <c r="AB37" s="120"/>
      <c r="AC37" s="123">
        <f t="shared" si="6"/>
        <v>5</v>
      </c>
      <c r="AD37" s="125">
        <v>26</v>
      </c>
      <c r="AE37" s="1" t="str">
        <f t="shared" si="7"/>
        <v>vendredi</v>
      </c>
      <c r="AF37" s="149"/>
      <c r="AG37" s="149"/>
      <c r="AH37" s="149"/>
      <c r="AI37" s="149"/>
      <c r="AJ37" s="120"/>
      <c r="AK37" s="123">
        <f t="shared" si="8"/>
        <v>7</v>
      </c>
      <c r="AL37" s="125">
        <v>26</v>
      </c>
      <c r="AM37" s="1" t="str">
        <f t="shared" si="9"/>
        <v>dimanche</v>
      </c>
      <c r="AN37" s="149"/>
      <c r="AO37" s="149"/>
      <c r="AP37" s="149"/>
      <c r="AQ37" s="149"/>
      <c r="AR37" s="120"/>
      <c r="AS37" s="123">
        <f t="shared" si="10"/>
        <v>3</v>
      </c>
      <c r="AT37" s="125">
        <v>26</v>
      </c>
      <c r="AU37" s="1" t="str">
        <f t="shared" si="11"/>
        <v>mercredi</v>
      </c>
      <c r="AV37" s="149"/>
      <c r="AW37" s="149"/>
      <c r="AX37" s="149"/>
      <c r="AY37" s="149"/>
      <c r="AZ37" s="120"/>
      <c r="BA37" s="123">
        <f t="shared" si="12"/>
        <v>5</v>
      </c>
      <c r="BB37" s="125">
        <v>26</v>
      </c>
      <c r="BC37" s="1" t="str">
        <f t="shared" si="13"/>
        <v>vendredi</v>
      </c>
      <c r="BD37" s="149"/>
      <c r="BE37" s="149"/>
      <c r="BF37" s="149"/>
      <c r="BG37" s="149"/>
      <c r="BH37" s="120"/>
      <c r="BI37" s="123">
        <f t="shared" si="14"/>
        <v>1</v>
      </c>
      <c r="BJ37" s="125">
        <v>26</v>
      </c>
      <c r="BK37" s="1" t="str">
        <f t="shared" si="15"/>
        <v>lundi</v>
      </c>
      <c r="BL37" s="149"/>
      <c r="BM37" s="149"/>
      <c r="BN37" s="149"/>
      <c r="BO37" s="149"/>
      <c r="BP37" s="120"/>
      <c r="BQ37" s="123">
        <f t="shared" si="16"/>
        <v>4</v>
      </c>
      <c r="BR37" s="125">
        <v>26</v>
      </c>
      <c r="BS37" s="1" t="str">
        <f t="shared" si="17"/>
        <v>jeudi</v>
      </c>
      <c r="BT37" s="149"/>
      <c r="BU37" s="149"/>
      <c r="BV37" s="149"/>
      <c r="BW37" s="149"/>
      <c r="BX37" s="120"/>
      <c r="BY37" s="123">
        <f t="shared" si="18"/>
        <v>6</v>
      </c>
      <c r="BZ37" s="125">
        <v>26</v>
      </c>
      <c r="CA37" s="1" t="str">
        <f t="shared" si="19"/>
        <v>samedi</v>
      </c>
      <c r="CB37" s="149"/>
      <c r="CC37" s="149"/>
      <c r="CD37" s="149"/>
      <c r="CE37" s="149"/>
      <c r="CF37" s="120"/>
      <c r="CG37" s="123">
        <f t="shared" si="20"/>
        <v>2</v>
      </c>
      <c r="CH37" s="125">
        <v>26</v>
      </c>
      <c r="CI37" s="1" t="str">
        <f t="shared" si="21"/>
        <v>mardi</v>
      </c>
      <c r="CJ37" s="149"/>
      <c r="CK37" s="149"/>
      <c r="CL37" s="149"/>
      <c r="CM37" s="149"/>
      <c r="CN37" s="120"/>
      <c r="CO37" s="123">
        <f t="shared" si="22"/>
        <v>4</v>
      </c>
      <c r="CP37" s="125">
        <v>26</v>
      </c>
      <c r="CQ37" s="1" t="str">
        <f t="shared" si="23"/>
        <v>jeudi</v>
      </c>
      <c r="CR37" s="149"/>
      <c r="CS37" s="149"/>
      <c r="CT37" s="149"/>
      <c r="CU37" s="149"/>
      <c r="CV37" s="120"/>
    </row>
    <row r="38" spans="1:100" ht="12">
      <c r="A38" s="139"/>
      <c r="B38" s="139"/>
      <c r="D38" s="124">
        <f t="shared" si="2"/>
        <v>7</v>
      </c>
      <c r="E38" s="121"/>
      <c r="F38" s="125">
        <v>27</v>
      </c>
      <c r="G38" s="1" t="str">
        <f t="shared" si="3"/>
        <v>dimanche</v>
      </c>
      <c r="H38" s="145"/>
      <c r="I38" s="145"/>
      <c r="J38" s="145"/>
      <c r="K38" s="149"/>
      <c r="L38" s="120"/>
      <c r="M38" s="123">
        <f t="shared" si="4"/>
        <v>3</v>
      </c>
      <c r="N38" s="125">
        <v>27</v>
      </c>
      <c r="O38" s="1" t="str">
        <f t="shared" si="0"/>
        <v>mercredi</v>
      </c>
      <c r="P38" s="145"/>
      <c r="Q38" s="145"/>
      <c r="R38" s="145"/>
      <c r="S38" s="149"/>
      <c r="T38" s="120"/>
      <c r="U38" s="123">
        <f t="shared" si="5"/>
        <v>3</v>
      </c>
      <c r="V38" s="125">
        <v>27</v>
      </c>
      <c r="W38" s="1" t="str">
        <f t="shared" si="1"/>
        <v>mercredi</v>
      </c>
      <c r="X38" s="149"/>
      <c r="Y38" s="149"/>
      <c r="Z38" s="149"/>
      <c r="AA38" s="149"/>
      <c r="AB38" s="120"/>
      <c r="AC38" s="123">
        <f t="shared" si="6"/>
        <v>6</v>
      </c>
      <c r="AD38" s="125">
        <v>27</v>
      </c>
      <c r="AE38" s="1" t="str">
        <f t="shared" si="7"/>
        <v>samedi</v>
      </c>
      <c r="AF38" s="149"/>
      <c r="AG38" s="149"/>
      <c r="AH38" s="149"/>
      <c r="AI38" s="149"/>
      <c r="AJ38" s="120"/>
      <c r="AK38" s="123">
        <f t="shared" si="8"/>
        <v>1</v>
      </c>
      <c r="AL38" s="125">
        <v>27</v>
      </c>
      <c r="AM38" s="1" t="str">
        <f t="shared" si="9"/>
        <v>lundi</v>
      </c>
      <c r="AN38" s="149"/>
      <c r="AO38" s="149"/>
      <c r="AP38" s="149"/>
      <c r="AQ38" s="149"/>
      <c r="AR38" s="120"/>
      <c r="AS38" s="123">
        <f t="shared" si="10"/>
        <v>4</v>
      </c>
      <c r="AT38" s="125">
        <v>27</v>
      </c>
      <c r="AU38" s="1" t="str">
        <f t="shared" si="11"/>
        <v>jeudi</v>
      </c>
      <c r="AV38" s="149"/>
      <c r="AW38" s="149"/>
      <c r="AX38" s="149"/>
      <c r="AY38" s="149"/>
      <c r="AZ38" s="120"/>
      <c r="BA38" s="123">
        <f t="shared" si="12"/>
        <v>6</v>
      </c>
      <c r="BB38" s="125">
        <v>27</v>
      </c>
      <c r="BC38" s="1" t="str">
        <f t="shared" si="13"/>
        <v>samedi</v>
      </c>
      <c r="BD38" s="149"/>
      <c r="BE38" s="149"/>
      <c r="BF38" s="149"/>
      <c r="BG38" s="149"/>
      <c r="BH38" s="120"/>
      <c r="BI38" s="123">
        <f t="shared" si="14"/>
        <v>2</v>
      </c>
      <c r="BJ38" s="125">
        <v>27</v>
      </c>
      <c r="BK38" s="1" t="str">
        <f t="shared" si="15"/>
        <v>mardi</v>
      </c>
      <c r="BL38" s="149"/>
      <c r="BM38" s="149"/>
      <c r="BN38" s="149"/>
      <c r="BO38" s="149"/>
      <c r="BP38" s="120"/>
      <c r="BQ38" s="123">
        <f t="shared" si="16"/>
        <v>5</v>
      </c>
      <c r="BR38" s="125">
        <v>27</v>
      </c>
      <c r="BS38" s="1" t="str">
        <f t="shared" si="17"/>
        <v>vendredi</v>
      </c>
      <c r="BT38" s="149"/>
      <c r="BU38" s="149"/>
      <c r="BV38" s="149"/>
      <c r="BW38" s="149"/>
      <c r="BX38" s="120"/>
      <c r="BY38" s="123">
        <f t="shared" si="18"/>
        <v>7</v>
      </c>
      <c r="BZ38" s="125">
        <v>27</v>
      </c>
      <c r="CA38" s="1" t="str">
        <f t="shared" si="19"/>
        <v>dimanche</v>
      </c>
      <c r="CB38" s="149"/>
      <c r="CC38" s="149"/>
      <c r="CD38" s="149"/>
      <c r="CE38" s="149"/>
      <c r="CF38" s="120"/>
      <c r="CG38" s="123">
        <f t="shared" si="20"/>
        <v>3</v>
      </c>
      <c r="CH38" s="125">
        <v>27</v>
      </c>
      <c r="CI38" s="1" t="str">
        <f t="shared" si="21"/>
        <v>mercredi</v>
      </c>
      <c r="CJ38" s="149"/>
      <c r="CK38" s="149"/>
      <c r="CL38" s="149"/>
      <c r="CM38" s="149"/>
      <c r="CN38" s="120"/>
      <c r="CO38" s="123">
        <f t="shared" si="22"/>
        <v>5</v>
      </c>
      <c r="CP38" s="125">
        <v>27</v>
      </c>
      <c r="CQ38" s="1" t="str">
        <f t="shared" si="23"/>
        <v>vendredi</v>
      </c>
      <c r="CR38" s="149"/>
      <c r="CS38" s="149"/>
      <c r="CT38" s="149"/>
      <c r="CU38" s="149"/>
      <c r="CV38" s="120"/>
    </row>
    <row r="39" spans="1:100" ht="12">
      <c r="A39" s="139"/>
      <c r="B39" s="139"/>
      <c r="D39" s="124">
        <f t="shared" si="2"/>
        <v>1</v>
      </c>
      <c r="E39" s="121"/>
      <c r="F39" s="125">
        <v>28</v>
      </c>
      <c r="G39" s="1" t="str">
        <f t="shared" si="3"/>
        <v>lundi</v>
      </c>
      <c r="H39" s="145"/>
      <c r="I39" s="145"/>
      <c r="J39" s="145"/>
      <c r="K39" s="149"/>
      <c r="L39" s="120"/>
      <c r="M39" s="123">
        <f t="shared" si="4"/>
        <v>4</v>
      </c>
      <c r="N39" s="125">
        <v>28</v>
      </c>
      <c r="O39" s="1" t="str">
        <f t="shared" si="0"/>
        <v>jeudi</v>
      </c>
      <c r="P39" s="145"/>
      <c r="Q39" s="145"/>
      <c r="R39" s="145"/>
      <c r="S39" s="149"/>
      <c r="T39" s="120"/>
      <c r="U39" s="123">
        <f t="shared" si="5"/>
        <v>4</v>
      </c>
      <c r="V39" s="125">
        <v>28</v>
      </c>
      <c r="W39" s="1" t="str">
        <f t="shared" si="1"/>
        <v>jeudi</v>
      </c>
      <c r="X39" s="149"/>
      <c r="Y39" s="149"/>
      <c r="Z39" s="149"/>
      <c r="AA39" s="149"/>
      <c r="AB39" s="120"/>
      <c r="AC39" s="123">
        <f t="shared" si="6"/>
        <v>7</v>
      </c>
      <c r="AD39" s="125">
        <v>28</v>
      </c>
      <c r="AE39" s="1" t="str">
        <f t="shared" si="7"/>
        <v>dimanche</v>
      </c>
      <c r="AF39" s="149"/>
      <c r="AG39" s="149"/>
      <c r="AH39" s="149"/>
      <c r="AI39" s="149"/>
      <c r="AJ39" s="120"/>
      <c r="AK39" s="123">
        <f t="shared" si="8"/>
        <v>2</v>
      </c>
      <c r="AL39" s="125">
        <v>28</v>
      </c>
      <c r="AM39" s="1" t="str">
        <f t="shared" si="9"/>
        <v>mardi</v>
      </c>
      <c r="AN39" s="149"/>
      <c r="AO39" s="149"/>
      <c r="AP39" s="149"/>
      <c r="AQ39" s="149"/>
      <c r="AR39" s="120"/>
      <c r="AS39" s="123">
        <f t="shared" si="10"/>
        <v>5</v>
      </c>
      <c r="AT39" s="125">
        <v>28</v>
      </c>
      <c r="AU39" s="1" t="str">
        <f t="shared" si="11"/>
        <v>vendredi</v>
      </c>
      <c r="AV39" s="149"/>
      <c r="AW39" s="149"/>
      <c r="AX39" s="149"/>
      <c r="AY39" s="149"/>
      <c r="AZ39" s="120"/>
      <c r="BA39" s="123">
        <f t="shared" si="12"/>
        <v>7</v>
      </c>
      <c r="BB39" s="125">
        <v>28</v>
      </c>
      <c r="BC39" s="1" t="str">
        <f t="shared" si="13"/>
        <v>dimanche</v>
      </c>
      <c r="BD39" s="149"/>
      <c r="BE39" s="149"/>
      <c r="BF39" s="149"/>
      <c r="BG39" s="149"/>
      <c r="BH39" s="120"/>
      <c r="BI39" s="123">
        <f t="shared" si="14"/>
        <v>3</v>
      </c>
      <c r="BJ39" s="125">
        <v>28</v>
      </c>
      <c r="BK39" s="1" t="str">
        <f t="shared" si="15"/>
        <v>mercredi</v>
      </c>
      <c r="BL39" s="149"/>
      <c r="BM39" s="149"/>
      <c r="BN39" s="149"/>
      <c r="BO39" s="149"/>
      <c r="BP39" s="120"/>
      <c r="BQ39" s="123">
        <f t="shared" si="16"/>
        <v>6</v>
      </c>
      <c r="BR39" s="125">
        <v>28</v>
      </c>
      <c r="BS39" s="1" t="str">
        <f t="shared" si="17"/>
        <v>samedi</v>
      </c>
      <c r="BT39" s="149"/>
      <c r="BU39" s="149"/>
      <c r="BV39" s="149"/>
      <c r="BW39" s="149"/>
      <c r="BX39" s="120"/>
      <c r="BY39" s="123">
        <f t="shared" si="18"/>
        <v>1</v>
      </c>
      <c r="BZ39" s="125">
        <v>28</v>
      </c>
      <c r="CA39" s="1" t="str">
        <f t="shared" si="19"/>
        <v>lundi</v>
      </c>
      <c r="CB39" s="149"/>
      <c r="CC39" s="149"/>
      <c r="CD39" s="149"/>
      <c r="CE39" s="149"/>
      <c r="CF39" s="120"/>
      <c r="CG39" s="123">
        <f t="shared" si="20"/>
        <v>4</v>
      </c>
      <c r="CH39" s="125">
        <v>28</v>
      </c>
      <c r="CI39" s="1" t="str">
        <f t="shared" si="21"/>
        <v>jeudi</v>
      </c>
      <c r="CJ39" s="149"/>
      <c r="CK39" s="149"/>
      <c r="CL39" s="149"/>
      <c r="CM39" s="149"/>
      <c r="CN39" s="120"/>
      <c r="CO39" s="123">
        <f t="shared" si="22"/>
        <v>6</v>
      </c>
      <c r="CP39" s="125">
        <v>28</v>
      </c>
      <c r="CQ39" s="1" t="str">
        <f t="shared" si="23"/>
        <v>samedi</v>
      </c>
      <c r="CR39" s="149"/>
      <c r="CS39" s="149"/>
      <c r="CT39" s="149"/>
      <c r="CU39" s="149"/>
      <c r="CV39" s="120"/>
    </row>
    <row r="40" spans="1:100" ht="12">
      <c r="A40" s="139"/>
      <c r="B40" s="139"/>
      <c r="D40" s="124">
        <f t="shared" si="2"/>
        <v>2</v>
      </c>
      <c r="E40" s="121"/>
      <c r="F40" s="125">
        <v>29</v>
      </c>
      <c r="G40" s="1" t="str">
        <f t="shared" si="3"/>
        <v>mardi</v>
      </c>
      <c r="H40" s="145"/>
      <c r="I40" s="145"/>
      <c r="J40" s="145"/>
      <c r="K40" s="149"/>
      <c r="L40" s="120"/>
      <c r="M40" s="123">
        <f>IF(N40=0,0,M39+1)</f>
        <v>0</v>
      </c>
      <c r="N40" s="125">
        <f>IF(C5=A29,29,0)</f>
        <v>0</v>
      </c>
      <c r="O40" s="1" t="e">
        <f t="shared" si="0"/>
        <v>#N/A</v>
      </c>
      <c r="P40" s="158"/>
      <c r="Q40" s="159"/>
      <c r="R40" s="159"/>
      <c r="S40" s="159"/>
      <c r="T40" s="120"/>
      <c r="U40" s="123">
        <f t="shared" si="5"/>
        <v>5</v>
      </c>
      <c r="V40" s="125">
        <v>29</v>
      </c>
      <c r="W40" s="1" t="str">
        <f t="shared" si="1"/>
        <v>vendredi</v>
      </c>
      <c r="X40" s="149"/>
      <c r="Y40" s="149"/>
      <c r="Z40" s="149"/>
      <c r="AA40" s="149"/>
      <c r="AB40" s="120"/>
      <c r="AC40" s="123">
        <f t="shared" si="6"/>
        <v>1</v>
      </c>
      <c r="AD40" s="125">
        <v>29</v>
      </c>
      <c r="AE40" s="1" t="str">
        <f t="shared" si="7"/>
        <v>lundi</v>
      </c>
      <c r="AF40" s="149"/>
      <c r="AG40" s="149"/>
      <c r="AH40" s="149"/>
      <c r="AI40" s="149"/>
      <c r="AJ40" s="120"/>
      <c r="AK40" s="123">
        <f t="shared" si="8"/>
        <v>3</v>
      </c>
      <c r="AL40" s="125">
        <v>29</v>
      </c>
      <c r="AM40" s="1" t="str">
        <f t="shared" si="9"/>
        <v>mercredi</v>
      </c>
      <c r="AN40" s="149"/>
      <c r="AO40" s="149"/>
      <c r="AP40" s="149"/>
      <c r="AQ40" s="149"/>
      <c r="AR40" s="120"/>
      <c r="AS40" s="123">
        <f t="shared" si="10"/>
        <v>6</v>
      </c>
      <c r="AT40" s="125">
        <v>29</v>
      </c>
      <c r="AU40" s="1" t="str">
        <f t="shared" si="11"/>
        <v>samedi</v>
      </c>
      <c r="AV40" s="149"/>
      <c r="AW40" s="149"/>
      <c r="AX40" s="149"/>
      <c r="AY40" s="149"/>
      <c r="AZ40" s="120"/>
      <c r="BA40" s="123">
        <f t="shared" si="12"/>
        <v>1</v>
      </c>
      <c r="BB40" s="125">
        <v>29</v>
      </c>
      <c r="BC40" s="1" t="str">
        <f t="shared" si="13"/>
        <v>lundi</v>
      </c>
      <c r="BD40" s="149"/>
      <c r="BE40" s="149"/>
      <c r="BF40" s="149"/>
      <c r="BG40" s="149"/>
      <c r="BH40" s="120"/>
      <c r="BI40" s="123">
        <f t="shared" si="14"/>
        <v>4</v>
      </c>
      <c r="BJ40" s="125">
        <v>29</v>
      </c>
      <c r="BK40" s="1" t="str">
        <f t="shared" si="15"/>
        <v>jeudi</v>
      </c>
      <c r="BL40" s="149"/>
      <c r="BM40" s="149"/>
      <c r="BN40" s="149"/>
      <c r="BO40" s="149"/>
      <c r="BP40" s="120"/>
      <c r="BQ40" s="123">
        <f t="shared" si="16"/>
        <v>7</v>
      </c>
      <c r="BR40" s="125">
        <v>29</v>
      </c>
      <c r="BS40" s="1" t="str">
        <f t="shared" si="17"/>
        <v>dimanche</v>
      </c>
      <c r="BT40" s="149"/>
      <c r="BU40" s="149"/>
      <c r="BV40" s="149"/>
      <c r="BW40" s="149"/>
      <c r="BX40" s="120"/>
      <c r="BY40" s="123">
        <f t="shared" si="18"/>
        <v>2</v>
      </c>
      <c r="BZ40" s="125">
        <v>29</v>
      </c>
      <c r="CA40" s="1" t="str">
        <f t="shared" si="19"/>
        <v>mardi</v>
      </c>
      <c r="CB40" s="149"/>
      <c r="CC40" s="149"/>
      <c r="CD40" s="149"/>
      <c r="CE40" s="149"/>
      <c r="CF40" s="120"/>
      <c r="CG40" s="123">
        <f t="shared" si="20"/>
        <v>5</v>
      </c>
      <c r="CH40" s="125">
        <v>29</v>
      </c>
      <c r="CI40" s="1" t="str">
        <f t="shared" si="21"/>
        <v>vendredi</v>
      </c>
      <c r="CJ40" s="149"/>
      <c r="CK40" s="149"/>
      <c r="CL40" s="149"/>
      <c r="CM40" s="149"/>
      <c r="CN40" s="120"/>
      <c r="CO40" s="123">
        <f t="shared" si="22"/>
        <v>7</v>
      </c>
      <c r="CP40" s="125">
        <v>29</v>
      </c>
      <c r="CQ40" s="1" t="str">
        <f t="shared" si="23"/>
        <v>dimanche</v>
      </c>
      <c r="CR40" s="149"/>
      <c r="CS40" s="149"/>
      <c r="CT40" s="149"/>
      <c r="CU40" s="149"/>
      <c r="CV40" s="120"/>
    </row>
    <row r="41" spans="1:100" ht="12">
      <c r="A41" s="139"/>
      <c r="B41" s="139"/>
      <c r="D41" s="124">
        <f t="shared" si="2"/>
        <v>3</v>
      </c>
      <c r="E41" s="121"/>
      <c r="F41" s="125">
        <v>30</v>
      </c>
      <c r="G41" s="1" t="str">
        <f t="shared" si="3"/>
        <v>mercredi</v>
      </c>
      <c r="H41" s="145"/>
      <c r="I41" s="145"/>
      <c r="J41" s="145"/>
      <c r="K41" s="149"/>
      <c r="L41" s="120"/>
      <c r="M41" s="143"/>
      <c r="N41" s="144"/>
      <c r="O41" s="144"/>
      <c r="P41" s="144"/>
      <c r="Q41" s="144"/>
      <c r="R41" s="144"/>
      <c r="S41" s="144"/>
      <c r="T41" s="120"/>
      <c r="U41" s="123">
        <f t="shared" si="5"/>
        <v>6</v>
      </c>
      <c r="V41" s="125">
        <v>30</v>
      </c>
      <c r="W41" s="1" t="str">
        <f t="shared" si="1"/>
        <v>samedi</v>
      </c>
      <c r="X41" s="149"/>
      <c r="Y41" s="149"/>
      <c r="Z41" s="149"/>
      <c r="AA41" s="149"/>
      <c r="AB41" s="120"/>
      <c r="AC41" s="123">
        <f t="shared" si="6"/>
        <v>2</v>
      </c>
      <c r="AD41" s="125">
        <v>30</v>
      </c>
      <c r="AE41" s="1" t="str">
        <f t="shared" si="7"/>
        <v>mardi</v>
      </c>
      <c r="AF41" s="149"/>
      <c r="AG41" s="149"/>
      <c r="AH41" s="149"/>
      <c r="AI41" s="149"/>
      <c r="AJ41" s="120"/>
      <c r="AK41" s="123">
        <f t="shared" si="8"/>
        <v>4</v>
      </c>
      <c r="AL41" s="125">
        <v>30</v>
      </c>
      <c r="AM41" s="1" t="str">
        <f t="shared" si="9"/>
        <v>jeudi</v>
      </c>
      <c r="AN41" s="149"/>
      <c r="AO41" s="149"/>
      <c r="AP41" s="149"/>
      <c r="AQ41" s="149"/>
      <c r="AR41" s="120"/>
      <c r="AS41" s="123">
        <f t="shared" si="10"/>
        <v>7</v>
      </c>
      <c r="AT41" s="125">
        <v>30</v>
      </c>
      <c r="AU41" s="1" t="str">
        <f t="shared" si="11"/>
        <v>dimanche</v>
      </c>
      <c r="AV41" s="149"/>
      <c r="AW41" s="149"/>
      <c r="AX41" s="149"/>
      <c r="AY41" s="149"/>
      <c r="AZ41" s="120"/>
      <c r="BA41" s="123">
        <f t="shared" si="12"/>
        <v>2</v>
      </c>
      <c r="BB41" s="125">
        <v>30</v>
      </c>
      <c r="BC41" s="1" t="str">
        <f t="shared" si="13"/>
        <v>mardi</v>
      </c>
      <c r="BD41" s="149"/>
      <c r="BE41" s="149"/>
      <c r="BF41" s="149"/>
      <c r="BG41" s="149"/>
      <c r="BH41" s="120"/>
      <c r="BI41" s="123">
        <f t="shared" si="14"/>
        <v>5</v>
      </c>
      <c r="BJ41" s="125">
        <v>30</v>
      </c>
      <c r="BK41" s="1" t="str">
        <f t="shared" si="15"/>
        <v>vendredi</v>
      </c>
      <c r="BL41" s="149"/>
      <c r="BM41" s="149"/>
      <c r="BN41" s="149"/>
      <c r="BO41" s="149"/>
      <c r="BP41" s="120"/>
      <c r="BQ41" s="123">
        <f t="shared" si="16"/>
        <v>1</v>
      </c>
      <c r="BR41" s="125">
        <v>30</v>
      </c>
      <c r="BS41" s="1" t="str">
        <f t="shared" si="17"/>
        <v>lundi</v>
      </c>
      <c r="BT41" s="149"/>
      <c r="BU41" s="149"/>
      <c r="BV41" s="149"/>
      <c r="BW41" s="149"/>
      <c r="BX41" s="120"/>
      <c r="BY41" s="123">
        <f t="shared" si="18"/>
        <v>3</v>
      </c>
      <c r="BZ41" s="125">
        <v>30</v>
      </c>
      <c r="CA41" s="1" t="str">
        <f t="shared" si="19"/>
        <v>mercredi</v>
      </c>
      <c r="CB41" s="149"/>
      <c r="CC41" s="149"/>
      <c r="CD41" s="149"/>
      <c r="CE41" s="149"/>
      <c r="CF41" s="120"/>
      <c r="CG41" s="123">
        <f t="shared" si="20"/>
        <v>6</v>
      </c>
      <c r="CH41" s="125">
        <v>30</v>
      </c>
      <c r="CI41" s="1" t="str">
        <f t="shared" si="21"/>
        <v>samedi</v>
      </c>
      <c r="CJ41" s="149"/>
      <c r="CK41" s="149"/>
      <c r="CL41" s="149"/>
      <c r="CM41" s="149"/>
      <c r="CN41" s="120"/>
      <c r="CO41" s="123">
        <f t="shared" si="22"/>
        <v>1</v>
      </c>
      <c r="CP41" s="125">
        <v>30</v>
      </c>
      <c r="CQ41" s="1" t="str">
        <f t="shared" si="23"/>
        <v>lundi</v>
      </c>
      <c r="CR41" s="149"/>
      <c r="CS41" s="149"/>
      <c r="CT41" s="149"/>
      <c r="CU41" s="149"/>
      <c r="CV41" s="120"/>
    </row>
    <row r="42" spans="1:100" ht="12">
      <c r="A42" s="139"/>
      <c r="B42" s="139"/>
      <c r="D42" s="124">
        <f t="shared" si="2"/>
        <v>4</v>
      </c>
      <c r="E42" s="121"/>
      <c r="F42" s="125">
        <v>31</v>
      </c>
      <c r="G42" s="1" t="str">
        <f t="shared" si="3"/>
        <v>jeudi</v>
      </c>
      <c r="H42" s="145"/>
      <c r="I42" s="145"/>
      <c r="J42" s="145"/>
      <c r="K42" s="149"/>
      <c r="L42" s="120"/>
      <c r="M42" s="143"/>
      <c r="N42" s="144"/>
      <c r="O42" s="144"/>
      <c r="P42" s="144"/>
      <c r="Q42" s="144"/>
      <c r="R42" s="144"/>
      <c r="S42" s="144"/>
      <c r="T42" s="120"/>
      <c r="U42" s="123">
        <f t="shared" si="5"/>
        <v>7</v>
      </c>
      <c r="V42" s="125">
        <v>31</v>
      </c>
      <c r="W42" s="1" t="str">
        <f t="shared" si="1"/>
        <v>dimanche</v>
      </c>
      <c r="X42" s="149"/>
      <c r="Y42" s="149"/>
      <c r="Z42" s="149"/>
      <c r="AA42" s="149"/>
      <c r="AB42" s="120"/>
      <c r="AC42" s="123"/>
      <c r="AD42" s="144"/>
      <c r="AE42" s="144"/>
      <c r="AF42" s="150"/>
      <c r="AG42" s="150"/>
      <c r="AH42" s="150"/>
      <c r="AI42" s="150"/>
      <c r="AJ42" s="120"/>
      <c r="AK42" s="123">
        <f t="shared" si="8"/>
        <v>5</v>
      </c>
      <c r="AL42" s="125">
        <v>31</v>
      </c>
      <c r="AM42" s="1" t="str">
        <f t="shared" si="9"/>
        <v>vendredi</v>
      </c>
      <c r="AN42" s="149"/>
      <c r="AO42" s="149"/>
      <c r="AP42" s="149"/>
      <c r="AQ42" s="149"/>
      <c r="AR42" s="120"/>
      <c r="AS42" s="123"/>
      <c r="AT42" s="144"/>
      <c r="AU42" s="144"/>
      <c r="AV42" s="150"/>
      <c r="AW42" s="150"/>
      <c r="AX42" s="150"/>
      <c r="AY42" s="150"/>
      <c r="AZ42" s="120"/>
      <c r="BA42" s="123">
        <f t="shared" si="12"/>
        <v>3</v>
      </c>
      <c r="BB42" s="125">
        <v>31</v>
      </c>
      <c r="BC42" s="1" t="str">
        <f t="shared" si="13"/>
        <v>mercredi</v>
      </c>
      <c r="BD42" s="149"/>
      <c r="BE42" s="149"/>
      <c r="BF42" s="149"/>
      <c r="BG42" s="149"/>
      <c r="BH42" s="120"/>
      <c r="BI42" s="123">
        <f t="shared" si="14"/>
        <v>6</v>
      </c>
      <c r="BJ42" s="125">
        <v>31</v>
      </c>
      <c r="BK42" s="1" t="str">
        <f t="shared" si="15"/>
        <v>samedi</v>
      </c>
      <c r="BL42" s="149"/>
      <c r="BM42" s="149"/>
      <c r="BN42" s="149"/>
      <c r="BO42" s="149"/>
      <c r="BP42" s="120"/>
      <c r="BQ42" s="123"/>
      <c r="BR42" s="144"/>
      <c r="BS42" s="144"/>
      <c r="BT42" s="144"/>
      <c r="BU42" s="144"/>
      <c r="BV42" s="144"/>
      <c r="BW42" s="144"/>
      <c r="BX42" s="120"/>
      <c r="BY42" s="123">
        <f t="shared" si="18"/>
        <v>4</v>
      </c>
      <c r="BZ42" s="125">
        <v>31</v>
      </c>
      <c r="CA42" s="1" t="str">
        <f t="shared" si="19"/>
        <v>jeudi</v>
      </c>
      <c r="CB42" s="149"/>
      <c r="CC42" s="149"/>
      <c r="CD42" s="149"/>
      <c r="CE42" s="149"/>
      <c r="CF42" s="120"/>
      <c r="CG42" s="123"/>
      <c r="CH42" s="144"/>
      <c r="CI42" s="144"/>
      <c r="CJ42" s="144"/>
      <c r="CK42" s="144"/>
      <c r="CL42" s="144"/>
      <c r="CM42" s="144"/>
      <c r="CN42" s="120"/>
      <c r="CO42" s="123">
        <f t="shared" si="22"/>
        <v>2</v>
      </c>
      <c r="CP42" s="125">
        <v>31</v>
      </c>
      <c r="CQ42" s="1" t="str">
        <f t="shared" si="23"/>
        <v>mardi</v>
      </c>
      <c r="CR42" s="149"/>
      <c r="CS42" s="149"/>
      <c r="CT42" s="149"/>
      <c r="CU42" s="149"/>
      <c r="CV42" s="120"/>
    </row>
    <row r="43" spans="1:125" s="131" customFormat="1" ht="15">
      <c r="A43" s="142"/>
      <c r="B43" s="142"/>
      <c r="C43" s="130"/>
      <c r="E43" s="132"/>
      <c r="F43" s="132">
        <f>MAX(F12:F42)</f>
        <v>31</v>
      </c>
      <c r="G43" s="132"/>
      <c r="H43" s="156">
        <f>MAX(H46:H47)</f>
        <v>0</v>
      </c>
      <c r="I43" s="156">
        <f>MAX(I46:I47)</f>
        <v>0</v>
      </c>
      <c r="J43" s="156">
        <f>MAX(J46:J47)</f>
        <v>0</v>
      </c>
      <c r="K43" s="156">
        <f>MAX(K46:K47)</f>
        <v>0</v>
      </c>
      <c r="L43" s="132"/>
      <c r="N43" s="132">
        <f>MAX(N12:N42)</f>
        <v>28</v>
      </c>
      <c r="O43" s="132"/>
      <c r="P43" s="133">
        <f>MAX(P46:P47)</f>
        <v>0</v>
      </c>
      <c r="Q43" s="133">
        <f>MAX(Q46:Q47)</f>
        <v>0</v>
      </c>
      <c r="R43" s="133">
        <f>MAX(R46:R47)</f>
        <v>0</v>
      </c>
      <c r="S43" s="133">
        <f>MAX(S46:S47)</f>
        <v>0</v>
      </c>
      <c r="T43" s="132"/>
      <c r="V43" s="132">
        <f>MAX(V12:V42)</f>
        <v>31</v>
      </c>
      <c r="W43" s="132"/>
      <c r="X43" s="133">
        <f>MAX(X46:X47)</f>
        <v>0</v>
      </c>
      <c r="Y43" s="133">
        <f>MAX(Y46:Y47)</f>
        <v>0</v>
      </c>
      <c r="Z43" s="133">
        <f>MAX(Z46:Z47)</f>
        <v>0</v>
      </c>
      <c r="AA43" s="133">
        <f>MAX(AA46:AA47)</f>
        <v>0</v>
      </c>
      <c r="AB43" s="132"/>
      <c r="AD43" s="132">
        <f>MAX(AD12:AD42)</f>
        <v>30</v>
      </c>
      <c r="AE43" s="132"/>
      <c r="AF43" s="133">
        <f>MAX(AF46:AF47)</f>
        <v>0</v>
      </c>
      <c r="AG43" s="133">
        <f>MAX(AG46:AG47)</f>
        <v>0</v>
      </c>
      <c r="AH43" s="133">
        <f>MAX(AH46:AH47)</f>
        <v>0</v>
      </c>
      <c r="AI43" s="133">
        <f>MAX(AI46:AI47)</f>
        <v>0</v>
      </c>
      <c r="AJ43" s="132"/>
      <c r="AL43" s="132">
        <f>MAX(AL12:AL42)</f>
        <v>31</v>
      </c>
      <c r="AM43" s="132"/>
      <c r="AN43" s="133">
        <f>MAX(AN46:AN47)</f>
        <v>0</v>
      </c>
      <c r="AO43" s="133">
        <f>MAX(AO46:AO47)</f>
        <v>0</v>
      </c>
      <c r="AP43" s="133">
        <f>MAX(AP46:AP47)</f>
        <v>0</v>
      </c>
      <c r="AQ43" s="133">
        <f>MAX(AQ46:AQ47)</f>
        <v>0</v>
      </c>
      <c r="AR43" s="132"/>
      <c r="AT43" s="132">
        <f>MAX(AT12:AT42)</f>
        <v>30</v>
      </c>
      <c r="AU43" s="132"/>
      <c r="AV43" s="133">
        <f>MAX(AV46:AV47)</f>
        <v>0</v>
      </c>
      <c r="AW43" s="133">
        <f>MAX(AW46:AW47)</f>
        <v>0</v>
      </c>
      <c r="AX43" s="133">
        <f>MAX(AX46:AX47)</f>
        <v>0</v>
      </c>
      <c r="AY43" s="133">
        <f>MAX(AY46:AY47)</f>
        <v>0</v>
      </c>
      <c r="AZ43" s="132"/>
      <c r="BB43" s="132">
        <f>MAX(BB12:BB42)</f>
        <v>31</v>
      </c>
      <c r="BC43" s="132"/>
      <c r="BD43" s="133">
        <f>MAX(BD46:BD47)</f>
        <v>0</v>
      </c>
      <c r="BE43" s="133">
        <f>MAX(BE46:BE47)</f>
        <v>0</v>
      </c>
      <c r="BF43" s="133">
        <f>MAX(BF46:BF47)</f>
        <v>0</v>
      </c>
      <c r="BG43" s="133">
        <f>MAX(BG46:BG47)</f>
        <v>0</v>
      </c>
      <c r="BH43" s="132"/>
      <c r="BJ43" s="132">
        <f>MAX(BJ12:BJ42)</f>
        <v>31</v>
      </c>
      <c r="BK43" s="132"/>
      <c r="BL43" s="133">
        <f>MAX(BL46:BL47)</f>
        <v>0</v>
      </c>
      <c r="BM43" s="133">
        <f>MAX(BM46:BM47)</f>
        <v>0</v>
      </c>
      <c r="BN43" s="133">
        <f>MAX(BN46:BN47)</f>
        <v>0</v>
      </c>
      <c r="BO43" s="133">
        <f>MAX(BO46:BO47)</f>
        <v>0</v>
      </c>
      <c r="BP43" s="132"/>
      <c r="BR43" s="132">
        <f>MAX(BR12:BR42)</f>
        <v>30</v>
      </c>
      <c r="BS43" s="132"/>
      <c r="BT43" s="133">
        <f>MAX(BT46:BT47)</f>
        <v>0</v>
      </c>
      <c r="BU43" s="133">
        <f>MAX(BU46:BU47)</f>
        <v>0</v>
      </c>
      <c r="BV43" s="133">
        <f>MAX(BV46:BV47)</f>
        <v>0</v>
      </c>
      <c r="BW43" s="133">
        <f>MAX(BW46:BW47)</f>
        <v>0</v>
      </c>
      <c r="BX43" s="132"/>
      <c r="BZ43" s="132">
        <f>MAX(BZ12:BZ42)</f>
        <v>31</v>
      </c>
      <c r="CA43" s="132"/>
      <c r="CB43" s="133">
        <f>MAX(CB46:CB47)</f>
        <v>0</v>
      </c>
      <c r="CC43" s="133">
        <f>MAX(CC46:CC47)</f>
        <v>0</v>
      </c>
      <c r="CD43" s="133">
        <f>MAX(CD46:CD47)</f>
        <v>0</v>
      </c>
      <c r="CE43" s="133">
        <f>MAX(CE46:CE47)</f>
        <v>0</v>
      </c>
      <c r="CF43" s="132"/>
      <c r="CH43" s="132">
        <f>MAX(CH12:CH42)</f>
        <v>30</v>
      </c>
      <c r="CI43" s="132"/>
      <c r="CJ43" s="133">
        <f>MAX(CJ46:CJ47)</f>
        <v>0</v>
      </c>
      <c r="CK43" s="133">
        <f>MAX(CK46:CK47)</f>
        <v>0</v>
      </c>
      <c r="CL43" s="133">
        <f>MAX(CL46:CL47)</f>
        <v>0</v>
      </c>
      <c r="CM43" s="133">
        <f>MAX(CM46:CM47)</f>
        <v>0</v>
      </c>
      <c r="CN43" s="132"/>
      <c r="CP43" s="132">
        <f>MAX(CP12:CP42)</f>
        <v>31</v>
      </c>
      <c r="CQ43" s="132"/>
      <c r="CR43" s="133">
        <f>MAX(CR46:CR47)</f>
        <v>0</v>
      </c>
      <c r="CS43" s="133">
        <f>MAX(CS46:CS47)</f>
        <v>0</v>
      </c>
      <c r="CT43" s="133">
        <f>MAX(CT46:CT47)</f>
        <v>0</v>
      </c>
      <c r="CU43" s="133">
        <f>MAX(CU46:CU47)</f>
        <v>0</v>
      </c>
      <c r="CV43" s="132"/>
      <c r="CW43" s="130"/>
      <c r="CX43" s="130"/>
      <c r="CY43" s="130"/>
      <c r="CZ43" s="130"/>
      <c r="DA43" s="130"/>
      <c r="DB43" s="130"/>
      <c r="DC43" s="130"/>
      <c r="DD43" s="130"/>
      <c r="DE43" s="130"/>
      <c r="DF43" s="130"/>
      <c r="DG43" s="130"/>
      <c r="DH43" s="130"/>
      <c r="DI43" s="130"/>
      <c r="DJ43" s="130"/>
      <c r="DK43" s="130"/>
      <c r="DL43" s="130"/>
      <c r="DM43" s="130"/>
      <c r="DN43" s="130"/>
      <c r="DO43" s="130"/>
      <c r="DP43" s="130"/>
      <c r="DQ43" s="130"/>
      <c r="DR43" s="130"/>
      <c r="DS43" s="130"/>
      <c r="DT43" s="130"/>
      <c r="DU43" s="130"/>
    </row>
    <row r="44" spans="1:100" ht="12">
      <c r="A44" s="137"/>
      <c r="B44" s="137"/>
      <c r="G44" s="120"/>
      <c r="H44" s="129" t="s">
        <v>156</v>
      </c>
      <c r="I44" s="129" t="s">
        <v>156</v>
      </c>
      <c r="J44" s="129" t="s">
        <v>156</v>
      </c>
      <c r="K44" s="129" t="s">
        <v>156</v>
      </c>
      <c r="L44" s="120"/>
      <c r="M44" s="120"/>
      <c r="N44" s="120"/>
      <c r="O44" s="120"/>
      <c r="P44" s="129" t="s">
        <v>156</v>
      </c>
      <c r="Q44" s="129" t="s">
        <v>156</v>
      </c>
      <c r="R44" s="129" t="s">
        <v>156</v>
      </c>
      <c r="S44" s="129" t="s">
        <v>156</v>
      </c>
      <c r="T44" s="120"/>
      <c r="U44" s="120"/>
      <c r="V44" s="120"/>
      <c r="W44" s="120"/>
      <c r="X44" s="129" t="s">
        <v>156</v>
      </c>
      <c r="Y44" s="129" t="s">
        <v>156</v>
      </c>
      <c r="Z44" s="129" t="s">
        <v>156</v>
      </c>
      <c r="AA44" s="129" t="s">
        <v>156</v>
      </c>
      <c r="AB44" s="120"/>
      <c r="AC44" s="120"/>
      <c r="AD44" s="120"/>
      <c r="AE44" s="120"/>
      <c r="AF44" s="129" t="s">
        <v>156</v>
      </c>
      <c r="AG44" s="129" t="s">
        <v>156</v>
      </c>
      <c r="AH44" s="129" t="s">
        <v>156</v>
      </c>
      <c r="AI44" s="129" t="s">
        <v>156</v>
      </c>
      <c r="AJ44" s="120"/>
      <c r="AK44" s="120"/>
      <c r="AL44" s="120"/>
      <c r="AM44" s="120"/>
      <c r="AN44" s="129" t="s">
        <v>156</v>
      </c>
      <c r="AO44" s="129" t="s">
        <v>156</v>
      </c>
      <c r="AP44" s="129" t="s">
        <v>156</v>
      </c>
      <c r="AQ44" s="129" t="s">
        <v>156</v>
      </c>
      <c r="AR44" s="120"/>
      <c r="AS44" s="120"/>
      <c r="AT44" s="120"/>
      <c r="AU44" s="120"/>
      <c r="AV44" s="129" t="s">
        <v>156</v>
      </c>
      <c r="AW44" s="129" t="s">
        <v>156</v>
      </c>
      <c r="AX44" s="129" t="s">
        <v>156</v>
      </c>
      <c r="AY44" s="129" t="s">
        <v>156</v>
      </c>
      <c r="AZ44" s="120"/>
      <c r="BA44" s="120"/>
      <c r="BB44" s="120"/>
      <c r="BC44" s="120"/>
      <c r="BD44" s="129" t="s">
        <v>156</v>
      </c>
      <c r="BE44" s="129" t="s">
        <v>156</v>
      </c>
      <c r="BF44" s="129" t="s">
        <v>156</v>
      </c>
      <c r="BG44" s="129" t="s">
        <v>156</v>
      </c>
      <c r="BH44" s="120"/>
      <c r="BI44" s="120"/>
      <c r="BJ44" s="120"/>
      <c r="BK44" s="120"/>
      <c r="BL44" s="129" t="s">
        <v>156</v>
      </c>
      <c r="BM44" s="129" t="s">
        <v>156</v>
      </c>
      <c r="BN44" s="129" t="s">
        <v>156</v>
      </c>
      <c r="BO44" s="129" t="s">
        <v>156</v>
      </c>
      <c r="BP44" s="120"/>
      <c r="BQ44" s="120"/>
      <c r="BR44" s="120"/>
      <c r="BS44" s="120"/>
      <c r="BT44" s="129" t="s">
        <v>156</v>
      </c>
      <c r="BU44" s="129" t="s">
        <v>156</v>
      </c>
      <c r="BV44" s="129" t="s">
        <v>156</v>
      </c>
      <c r="BW44" s="129" t="s">
        <v>156</v>
      </c>
      <c r="BX44" s="120"/>
      <c r="BY44" s="120"/>
      <c r="BZ44" s="120"/>
      <c r="CA44" s="120"/>
      <c r="CB44" s="129" t="s">
        <v>156</v>
      </c>
      <c r="CC44" s="129" t="s">
        <v>156</v>
      </c>
      <c r="CD44" s="129" t="s">
        <v>156</v>
      </c>
      <c r="CE44" s="129" t="s">
        <v>156</v>
      </c>
      <c r="CF44" s="120"/>
      <c r="CG44" s="120"/>
      <c r="CH44" s="120"/>
      <c r="CI44" s="120"/>
      <c r="CJ44" s="129" t="s">
        <v>156</v>
      </c>
      <c r="CK44" s="129" t="s">
        <v>156</v>
      </c>
      <c r="CL44" s="129" t="s">
        <v>156</v>
      </c>
      <c r="CM44" s="129" t="s">
        <v>156</v>
      </c>
      <c r="CN44" s="120"/>
      <c r="CO44" s="120"/>
      <c r="CP44" s="120"/>
      <c r="CQ44" s="120"/>
      <c r="CR44" s="129" t="s">
        <v>156</v>
      </c>
      <c r="CS44" s="129" t="s">
        <v>156</v>
      </c>
      <c r="CT44" s="129" t="s">
        <v>156</v>
      </c>
      <c r="CU44" s="129" t="s">
        <v>156</v>
      </c>
      <c r="CV44" s="120"/>
    </row>
    <row r="45" spans="1:100" ht="12">
      <c r="A45" s="137"/>
      <c r="B45" s="137"/>
      <c r="D45"/>
      <c r="G45" s="120"/>
      <c r="H45" s="129" t="str">
        <f>G11</f>
        <v>JANVIER</v>
      </c>
      <c r="I45" s="129" t="str">
        <f>G11</f>
        <v>JANVIER</v>
      </c>
      <c r="J45" s="129" t="str">
        <f>G11</f>
        <v>JANVIER</v>
      </c>
      <c r="K45" s="129" t="str">
        <f>G11</f>
        <v>JANVIER</v>
      </c>
      <c r="L45" s="120"/>
      <c r="M45" s="120"/>
      <c r="N45" s="120"/>
      <c r="O45" s="120"/>
      <c r="P45" s="129" t="str">
        <f>$O11</f>
        <v>FEVRIER</v>
      </c>
      <c r="Q45" s="129" t="str">
        <f>$O11</f>
        <v>FEVRIER</v>
      </c>
      <c r="R45" s="129" t="str">
        <f>$O11</f>
        <v>FEVRIER</v>
      </c>
      <c r="S45" s="129" t="str">
        <f>$O11</f>
        <v>FEVRIER</v>
      </c>
      <c r="T45" s="120"/>
      <c r="U45" s="120"/>
      <c r="V45" s="120"/>
      <c r="W45" s="120"/>
      <c r="X45" s="129" t="str">
        <f>$W11</f>
        <v>MARS</v>
      </c>
      <c r="Y45" s="129" t="str">
        <f>$W11</f>
        <v>MARS</v>
      </c>
      <c r="Z45" s="129" t="str">
        <f>$W11</f>
        <v>MARS</v>
      </c>
      <c r="AA45" s="129" t="str">
        <f>$W11</f>
        <v>MARS</v>
      </c>
      <c r="AB45" s="120"/>
      <c r="AC45" s="120"/>
      <c r="AD45" s="120"/>
      <c r="AE45" s="120"/>
      <c r="AF45" s="129" t="str">
        <f>$AE11</f>
        <v>AVRIL</v>
      </c>
      <c r="AG45" s="129" t="str">
        <f>$AE11</f>
        <v>AVRIL</v>
      </c>
      <c r="AH45" s="129" t="str">
        <f>$AE11</f>
        <v>AVRIL</v>
      </c>
      <c r="AI45" s="129" t="str">
        <f>$AE11</f>
        <v>AVRIL</v>
      </c>
      <c r="AJ45" s="120"/>
      <c r="AK45" s="120"/>
      <c r="AL45" s="120"/>
      <c r="AM45" s="120"/>
      <c r="AN45" s="129" t="str">
        <f>$AM11</f>
        <v>MAI</v>
      </c>
      <c r="AO45" s="129" t="str">
        <f>$AM11</f>
        <v>MAI</v>
      </c>
      <c r="AP45" s="129" t="str">
        <f>$AM11</f>
        <v>MAI</v>
      </c>
      <c r="AQ45" s="129" t="str">
        <f>$AM11</f>
        <v>MAI</v>
      </c>
      <c r="AR45" s="120"/>
      <c r="AS45" s="120"/>
      <c r="AT45" s="120"/>
      <c r="AU45" s="120"/>
      <c r="AV45" s="129" t="str">
        <f>$AU11</f>
        <v>JUIN</v>
      </c>
      <c r="AW45" s="129" t="str">
        <f>$AU11</f>
        <v>JUIN</v>
      </c>
      <c r="AX45" s="129" t="str">
        <f>$AU11</f>
        <v>JUIN</v>
      </c>
      <c r="AY45" s="129" t="str">
        <f>$AU11</f>
        <v>JUIN</v>
      </c>
      <c r="AZ45" s="120"/>
      <c r="BA45" s="120"/>
      <c r="BB45" s="120"/>
      <c r="BC45" s="120"/>
      <c r="BD45" s="129" t="str">
        <f>$BC11</f>
        <v>JUILLET</v>
      </c>
      <c r="BE45" s="129" t="str">
        <f>$BC11</f>
        <v>JUILLET</v>
      </c>
      <c r="BF45" s="129" t="str">
        <f>$BC11</f>
        <v>JUILLET</v>
      </c>
      <c r="BG45" s="129" t="str">
        <f>$BC11</f>
        <v>JUILLET</v>
      </c>
      <c r="BH45" s="120"/>
      <c r="BI45" s="120"/>
      <c r="BJ45" s="120"/>
      <c r="BK45" s="120"/>
      <c r="BL45" s="129" t="str">
        <f>$BK11</f>
        <v>AOUT</v>
      </c>
      <c r="BM45" s="129" t="str">
        <f>$BK11</f>
        <v>AOUT</v>
      </c>
      <c r="BN45" s="129" t="str">
        <f>$BK11</f>
        <v>AOUT</v>
      </c>
      <c r="BO45" s="129" t="str">
        <f>$BK11</f>
        <v>AOUT</v>
      </c>
      <c r="BP45" s="120"/>
      <c r="BQ45" s="120"/>
      <c r="BR45" s="120"/>
      <c r="BS45" s="120"/>
      <c r="BT45" s="129" t="str">
        <f>$BS11</f>
        <v>SEPTEMBRE</v>
      </c>
      <c r="BU45" s="129" t="str">
        <f>$BS11</f>
        <v>SEPTEMBRE</v>
      </c>
      <c r="BV45" s="129" t="str">
        <f>$BS11</f>
        <v>SEPTEMBRE</v>
      </c>
      <c r="BW45" s="129" t="str">
        <f>$BS11</f>
        <v>SEPTEMBRE</v>
      </c>
      <c r="BX45" s="120"/>
      <c r="BY45" s="120"/>
      <c r="BZ45" s="120"/>
      <c r="CA45" s="120"/>
      <c r="CB45" s="129" t="str">
        <f>$CA11</f>
        <v>OCTOBRE</v>
      </c>
      <c r="CC45" s="129" t="str">
        <f>$CA11</f>
        <v>OCTOBRE</v>
      </c>
      <c r="CD45" s="129" t="str">
        <f>$CA11</f>
        <v>OCTOBRE</v>
      </c>
      <c r="CE45" s="129" t="str">
        <f>$CA11</f>
        <v>OCTOBRE</v>
      </c>
      <c r="CF45" s="120"/>
      <c r="CG45" s="120"/>
      <c r="CH45" s="120"/>
      <c r="CI45" s="120"/>
      <c r="CJ45" s="129" t="str">
        <f>$CI11</f>
        <v>NOVEMBRE</v>
      </c>
      <c r="CK45" s="129" t="str">
        <f>$CI11</f>
        <v>NOVEMBRE</v>
      </c>
      <c r="CL45" s="129" t="str">
        <f>$CI11</f>
        <v>NOVEMBRE</v>
      </c>
      <c r="CM45" s="129" t="str">
        <f>$CI11</f>
        <v>NOVEMBRE</v>
      </c>
      <c r="CN45" s="120"/>
      <c r="CO45" s="120"/>
      <c r="CP45" s="120"/>
      <c r="CQ45" s="120"/>
      <c r="CR45" s="129" t="str">
        <f>$CQ11</f>
        <v>DECEMBRE</v>
      </c>
      <c r="CS45" s="129" t="str">
        <f>$CQ11</f>
        <v>DECEMBRE</v>
      </c>
      <c r="CT45" s="129" t="str">
        <f>$CQ11</f>
        <v>DECEMBRE</v>
      </c>
      <c r="CU45" s="129" t="str">
        <f>$CQ11</f>
        <v>DECEMBRE</v>
      </c>
      <c r="CV45" s="120"/>
    </row>
    <row r="46" spans="1:99" ht="12">
      <c r="A46" s="140"/>
      <c r="B46" s="140"/>
      <c r="D46"/>
      <c r="E46"/>
      <c r="F46"/>
      <c r="H46" s="145"/>
      <c r="I46" s="145"/>
      <c r="J46" s="145"/>
      <c r="K46" s="145"/>
      <c r="P46" s="145"/>
      <c r="Q46" s="145"/>
      <c r="R46" s="145"/>
      <c r="S46" s="145"/>
      <c r="X46" s="145"/>
      <c r="Y46" s="145"/>
      <c r="Z46" s="145"/>
      <c r="AA46" s="145"/>
      <c r="AF46" s="145"/>
      <c r="AG46" s="145"/>
      <c r="AH46" s="145"/>
      <c r="AI46" s="145"/>
      <c r="AN46" s="145"/>
      <c r="AO46" s="145"/>
      <c r="AP46" s="145"/>
      <c r="AQ46" s="145"/>
      <c r="AV46" s="145"/>
      <c r="AW46" s="145"/>
      <c r="AX46" s="145"/>
      <c r="AY46" s="145"/>
      <c r="BD46" s="145"/>
      <c r="BE46" s="145"/>
      <c r="BF46" s="145"/>
      <c r="BG46" s="145"/>
      <c r="BL46" s="145"/>
      <c r="BM46" s="145"/>
      <c r="BN46" s="145"/>
      <c r="BO46" s="145"/>
      <c r="BT46" s="145"/>
      <c r="BU46" s="145"/>
      <c r="BV46" s="145"/>
      <c r="BW46" s="145"/>
      <c r="CB46" s="145"/>
      <c r="CC46" s="145"/>
      <c r="CD46" s="145"/>
      <c r="CE46" s="145"/>
      <c r="CJ46" s="145"/>
      <c r="CK46" s="145"/>
      <c r="CL46" s="145"/>
      <c r="CM46" s="145"/>
      <c r="CR46" s="145"/>
      <c r="CS46" s="145"/>
      <c r="CT46" s="145"/>
      <c r="CU46" s="145"/>
    </row>
    <row r="47" spans="1:99" s="147" customFormat="1" ht="12">
      <c r="A47" s="146"/>
      <c r="B47" s="146"/>
      <c r="H47" s="148">
        <f>SUM(H12:H42)</f>
        <v>0</v>
      </c>
      <c r="I47" s="148">
        <f>SUM(I12:I42)</f>
        <v>0</v>
      </c>
      <c r="J47" s="148">
        <f>SUM(J12:J42)</f>
        <v>0</v>
      </c>
      <c r="K47" s="148">
        <f>SUM(K12:K42)</f>
        <v>0</v>
      </c>
      <c r="P47" s="148">
        <f>SUM(P12:P42)</f>
        <v>0</v>
      </c>
      <c r="Q47" s="148">
        <f>SUM(Q12:Q42)</f>
        <v>0</v>
      </c>
      <c r="R47" s="148">
        <f>SUM(R12:R42)</f>
        <v>0</v>
      </c>
      <c r="S47" s="148">
        <f>SUM(S12:S42)</f>
        <v>0</v>
      </c>
      <c r="X47" s="148">
        <f>SUM(X12:X42)</f>
        <v>0</v>
      </c>
      <c r="Y47" s="148">
        <f>SUM(Y12:Y42)</f>
        <v>0</v>
      </c>
      <c r="Z47" s="148">
        <f>SUM(Z12:Z42)</f>
        <v>0</v>
      </c>
      <c r="AA47" s="148">
        <f>SUM(AA12:AA42)</f>
        <v>0</v>
      </c>
      <c r="AF47" s="148">
        <f>SUM(AF12:AF42)</f>
        <v>0</v>
      </c>
      <c r="AG47" s="148">
        <f>SUM(AG12:AG42)</f>
        <v>0</v>
      </c>
      <c r="AH47" s="148">
        <f>SUM(AH12:AH42)</f>
        <v>0</v>
      </c>
      <c r="AI47" s="148">
        <f>SUM(AI12:AI42)</f>
        <v>0</v>
      </c>
      <c r="AN47" s="148">
        <f>SUM(AN12:AN42)</f>
        <v>0</v>
      </c>
      <c r="AO47" s="148">
        <f>SUM(AO12:AO42)</f>
        <v>0</v>
      </c>
      <c r="AP47" s="148">
        <f>SUM(AP12:AP42)</f>
        <v>0</v>
      </c>
      <c r="AQ47" s="148">
        <f>SUM(AQ12:AQ42)</f>
        <v>0</v>
      </c>
      <c r="AV47" s="148">
        <f>SUM(AV12:AV42)</f>
        <v>0</v>
      </c>
      <c r="AW47" s="148">
        <f>SUM(AW12:AW42)</f>
        <v>0</v>
      </c>
      <c r="AX47" s="148">
        <f>SUM(AX12:AX42)</f>
        <v>0</v>
      </c>
      <c r="AY47" s="148">
        <f>SUM(AY12:AY42)</f>
        <v>0</v>
      </c>
      <c r="BD47" s="148">
        <f>SUM(BD12:BD42)</f>
        <v>0</v>
      </c>
      <c r="BE47" s="148">
        <f>SUM(BE12:BE42)</f>
        <v>0</v>
      </c>
      <c r="BF47" s="148">
        <f>SUM(BF12:BF42)</f>
        <v>0</v>
      </c>
      <c r="BG47" s="148">
        <f>SUM(BG12:BG42)</f>
        <v>0</v>
      </c>
      <c r="BL47" s="148">
        <f>SUM(BL12:BL42)</f>
        <v>0</v>
      </c>
      <c r="BM47" s="148">
        <f>SUM(BM12:BM42)</f>
        <v>0</v>
      </c>
      <c r="BN47" s="148">
        <f>SUM(BN12:BN42)</f>
        <v>0</v>
      </c>
      <c r="BO47" s="148">
        <f>SUM(BO12:BO42)</f>
        <v>0</v>
      </c>
      <c r="BT47" s="148">
        <f>SUM(BT12:BT42)</f>
        <v>0</v>
      </c>
      <c r="BU47" s="148">
        <f>SUM(BU12:BU42)</f>
        <v>0</v>
      </c>
      <c r="BV47" s="148">
        <f>SUM(BV12:BV42)</f>
        <v>0</v>
      </c>
      <c r="BW47" s="148">
        <f>SUM(BW12:BW42)</f>
        <v>0</v>
      </c>
      <c r="CB47" s="148">
        <f>SUM(CB12:CB42)</f>
        <v>0</v>
      </c>
      <c r="CC47" s="148">
        <f>SUM(CC12:CC42)</f>
        <v>0</v>
      </c>
      <c r="CD47" s="148">
        <f>SUM(CD12:CD42)</f>
        <v>0</v>
      </c>
      <c r="CE47" s="148">
        <f>SUM(CE12:CE42)</f>
        <v>0</v>
      </c>
      <c r="CJ47" s="148">
        <f>SUM(CJ12:CJ42)</f>
        <v>0</v>
      </c>
      <c r="CK47" s="148">
        <f>SUM(CK12:CK42)</f>
        <v>0</v>
      </c>
      <c r="CL47" s="148">
        <f>SUM(CL12:CL42)</f>
        <v>0</v>
      </c>
      <c r="CM47" s="148">
        <f>SUM(CM12:CM42)</f>
        <v>0</v>
      </c>
      <c r="CR47" s="148">
        <f>SUM(CR12:CR42)</f>
        <v>0</v>
      </c>
      <c r="CS47" s="148">
        <f>SUM(CS12:CS42)</f>
        <v>0</v>
      </c>
      <c r="CT47" s="148">
        <f>SUM(CT12:CT42)</f>
        <v>0</v>
      </c>
      <c r="CU47" s="148">
        <f>SUM(CU12:CU42)</f>
        <v>0</v>
      </c>
    </row>
    <row r="48" spans="1:6" ht="12">
      <c r="A48" s="140"/>
      <c r="B48" s="140"/>
      <c r="D48"/>
      <c r="E48"/>
      <c r="F48"/>
    </row>
    <row r="49" spans="1:6" ht="12">
      <c r="A49" s="140"/>
      <c r="B49" s="140"/>
      <c r="D49"/>
      <c r="E49"/>
      <c r="F49"/>
    </row>
    <row r="50" spans="1:6" ht="12">
      <c r="A50" s="140"/>
      <c r="B50" s="140"/>
      <c r="D50"/>
      <c r="E50"/>
      <c r="F50"/>
    </row>
    <row r="51" spans="1:6" ht="12">
      <c r="A51" s="140"/>
      <c r="B51" s="140"/>
      <c r="D51"/>
      <c r="E51"/>
      <c r="F51"/>
    </row>
    <row r="52" spans="1:6" ht="12">
      <c r="A52" s="140"/>
      <c r="B52" s="140"/>
      <c r="D52"/>
      <c r="E52"/>
      <c r="F52"/>
    </row>
    <row r="53" spans="1:6" s="138" customFormat="1" ht="12">
      <c r="A53" s="139"/>
      <c r="B53" s="139"/>
      <c r="C53" s="139"/>
      <c r="D53" s="139"/>
      <c r="E53" s="139"/>
      <c r="F53" s="139"/>
    </row>
    <row r="54" spans="1:6" s="138" customFormat="1" ht="12">
      <c r="A54" s="139"/>
      <c r="B54" s="139"/>
      <c r="C54" s="141" t="s">
        <v>148</v>
      </c>
      <c r="D54" s="139"/>
      <c r="E54" s="139"/>
      <c r="F54" s="139"/>
    </row>
    <row r="55" spans="1:6" s="138" customFormat="1" ht="12">
      <c r="A55" s="139"/>
      <c r="B55" s="139" t="s">
        <v>140</v>
      </c>
      <c r="C55" s="139">
        <v>0</v>
      </c>
      <c r="D55" s="139"/>
      <c r="E55" s="139"/>
      <c r="F55" s="139"/>
    </row>
    <row r="56" spans="1:6" s="138" customFormat="1" ht="12">
      <c r="A56" s="139"/>
      <c r="B56" s="139" t="s">
        <v>141</v>
      </c>
      <c r="C56" s="139">
        <v>1</v>
      </c>
      <c r="D56" s="139"/>
      <c r="E56" s="139"/>
      <c r="F56" s="139"/>
    </row>
    <row r="57" spans="1:6" s="138" customFormat="1" ht="12">
      <c r="A57" s="139"/>
      <c r="B57" s="139" t="s">
        <v>142</v>
      </c>
      <c r="C57" s="139">
        <v>2</v>
      </c>
      <c r="D57" s="139"/>
      <c r="E57" s="139"/>
      <c r="F57" s="139"/>
    </row>
    <row r="58" spans="1:6" s="138" customFormat="1" ht="12">
      <c r="A58" s="139"/>
      <c r="B58" s="139" t="s">
        <v>143</v>
      </c>
      <c r="C58" s="139">
        <v>3</v>
      </c>
      <c r="D58" s="139"/>
      <c r="E58" s="139"/>
      <c r="F58" s="139"/>
    </row>
    <row r="59" spans="1:6" s="138" customFormat="1" ht="12">
      <c r="A59" s="139"/>
      <c r="B59" s="139" t="s">
        <v>144</v>
      </c>
      <c r="C59" s="139">
        <v>4</v>
      </c>
      <c r="D59" s="139"/>
      <c r="E59" s="139"/>
      <c r="F59" s="139"/>
    </row>
    <row r="60" spans="1:6" s="138" customFormat="1" ht="12">
      <c r="A60" s="139"/>
      <c r="B60" s="139" t="s">
        <v>145</v>
      </c>
      <c r="C60" s="139">
        <v>5</v>
      </c>
      <c r="D60" s="139"/>
      <c r="E60" s="139"/>
      <c r="F60" s="139"/>
    </row>
    <row r="61" spans="1:6" s="138" customFormat="1" ht="12">
      <c r="A61" s="139"/>
      <c r="B61" s="139" t="s">
        <v>146</v>
      </c>
      <c r="C61" s="139">
        <v>6</v>
      </c>
      <c r="D61" s="139"/>
      <c r="E61" s="139"/>
      <c r="F61" s="139"/>
    </row>
    <row r="62" spans="1:6" s="138" customFormat="1" ht="12">
      <c r="A62" s="139"/>
      <c r="B62" s="139"/>
      <c r="C62" s="139"/>
      <c r="D62" s="139"/>
      <c r="E62" s="139"/>
      <c r="F62" s="139"/>
    </row>
    <row r="63" spans="1:6" s="138" customFormat="1" ht="12">
      <c r="A63" s="139"/>
      <c r="B63" s="139"/>
      <c r="C63" s="139"/>
      <c r="D63" s="139"/>
      <c r="E63" s="139" t="s">
        <v>154</v>
      </c>
      <c r="F63" s="139"/>
    </row>
    <row r="64" spans="1:6" s="138" customFormat="1" ht="12">
      <c r="A64" s="139"/>
      <c r="B64" s="139">
        <v>2018</v>
      </c>
      <c r="C64" s="139" t="s">
        <v>140</v>
      </c>
      <c r="D64" s="139">
        <v>0</v>
      </c>
      <c r="E64" s="139" t="s">
        <v>151</v>
      </c>
      <c r="F64" s="139"/>
    </row>
    <row r="65" spans="1:6" s="138" customFormat="1" ht="12">
      <c r="A65" s="139"/>
      <c r="B65" s="139">
        <v>2019</v>
      </c>
      <c r="C65" s="139" t="s">
        <v>141</v>
      </c>
      <c r="D65" s="139">
        <v>1</v>
      </c>
      <c r="E65" s="139" t="s">
        <v>151</v>
      </c>
      <c r="F65" s="139"/>
    </row>
    <row r="66" spans="1:6" s="138" customFormat="1" ht="12">
      <c r="A66" s="139"/>
      <c r="B66" s="139">
        <v>2020</v>
      </c>
      <c r="C66" s="139" t="s">
        <v>142</v>
      </c>
      <c r="D66" s="139">
        <v>2</v>
      </c>
      <c r="E66" s="139" t="s">
        <v>150</v>
      </c>
      <c r="F66" s="139"/>
    </row>
    <row r="67" spans="1:6" s="138" customFormat="1" ht="12">
      <c r="A67" s="139"/>
      <c r="B67" s="139">
        <v>2021</v>
      </c>
      <c r="C67" s="139" t="s">
        <v>144</v>
      </c>
      <c r="D67" s="139">
        <v>4</v>
      </c>
      <c r="E67" s="139" t="s">
        <v>151</v>
      </c>
      <c r="F67" s="139"/>
    </row>
    <row r="68" spans="1:6" s="138" customFormat="1" ht="12">
      <c r="A68" s="139"/>
      <c r="B68" s="139">
        <v>2022</v>
      </c>
      <c r="C68" s="139" t="s">
        <v>145</v>
      </c>
      <c r="D68" s="139">
        <v>5</v>
      </c>
      <c r="E68" s="139" t="s">
        <v>151</v>
      </c>
      <c r="F68" s="139"/>
    </row>
    <row r="69" spans="1:6" s="138" customFormat="1" ht="12">
      <c r="A69" s="139"/>
      <c r="B69" s="139">
        <v>2023</v>
      </c>
      <c r="C69" s="139" t="s">
        <v>146</v>
      </c>
      <c r="D69" s="139">
        <v>6</v>
      </c>
      <c r="E69" s="139" t="s">
        <v>151</v>
      </c>
      <c r="F69" s="139"/>
    </row>
    <row r="70" spans="1:6" s="138" customFormat="1" ht="12">
      <c r="A70" s="139"/>
      <c r="B70" s="139">
        <v>2024</v>
      </c>
      <c r="C70" s="139" t="s">
        <v>140</v>
      </c>
      <c r="D70" s="139">
        <v>0</v>
      </c>
      <c r="E70" s="139" t="s">
        <v>150</v>
      </c>
      <c r="F70" s="139"/>
    </row>
    <row r="71" spans="1:6" s="138" customFormat="1" ht="12">
      <c r="A71" s="139"/>
      <c r="B71" s="139">
        <v>2025</v>
      </c>
      <c r="C71" s="139" t="s">
        <v>142</v>
      </c>
      <c r="D71" s="139">
        <v>2</v>
      </c>
      <c r="E71" s="139" t="s">
        <v>151</v>
      </c>
      <c r="F71" s="139"/>
    </row>
    <row r="72" spans="1:6" s="138" customFormat="1" ht="12">
      <c r="A72" s="139"/>
      <c r="B72" s="139">
        <v>2026</v>
      </c>
      <c r="C72" s="139"/>
      <c r="D72" s="139"/>
      <c r="E72" s="139"/>
      <c r="F72" s="139"/>
    </row>
    <row r="73" spans="1:6" s="138" customFormat="1" ht="12">
      <c r="A73" s="139"/>
      <c r="B73" s="139">
        <v>2027</v>
      </c>
      <c r="C73" s="139"/>
      <c r="D73" s="139"/>
      <c r="E73" s="139"/>
      <c r="F73" s="139"/>
    </row>
    <row r="74" spans="1:6" s="138" customFormat="1" ht="12">
      <c r="A74" s="139"/>
      <c r="B74" s="139">
        <v>2028</v>
      </c>
      <c r="C74" s="139"/>
      <c r="D74" s="139"/>
      <c r="E74" s="139"/>
      <c r="F74" s="139"/>
    </row>
    <row r="75" spans="1:6" s="138" customFormat="1" ht="12">
      <c r="A75" s="139"/>
      <c r="B75" s="139">
        <v>2029</v>
      </c>
      <c r="C75" s="139"/>
      <c r="D75" s="139"/>
      <c r="E75" s="139"/>
      <c r="F75" s="139"/>
    </row>
    <row r="76" spans="1:6" s="138" customFormat="1" ht="12">
      <c r="A76" s="139"/>
      <c r="B76" s="139">
        <v>2030</v>
      </c>
      <c r="C76" s="139"/>
      <c r="D76" s="139"/>
      <c r="E76" s="139"/>
      <c r="F76" s="139"/>
    </row>
    <row r="77" spans="4:6" ht="12">
      <c r="D77"/>
      <c r="E77"/>
      <c r="F77"/>
    </row>
    <row r="78" spans="4:6" ht="12">
      <c r="D78"/>
      <c r="E78"/>
      <c r="F78"/>
    </row>
    <row r="79" spans="4:6" ht="12">
      <c r="D79"/>
      <c r="E79"/>
      <c r="F79"/>
    </row>
    <row r="80" spans="4:6" ht="12">
      <c r="D80"/>
      <c r="E80"/>
      <c r="F80"/>
    </row>
    <row r="81" spans="4:6" ht="12">
      <c r="D81"/>
      <c r="E81"/>
      <c r="F81"/>
    </row>
    <row r="82" spans="4:6" ht="12">
      <c r="D82"/>
      <c r="E82"/>
      <c r="F82"/>
    </row>
    <row r="83" spans="4:6" ht="12">
      <c r="D83"/>
      <c r="E83"/>
      <c r="F83"/>
    </row>
    <row r="84" spans="4:6" ht="12">
      <c r="D84"/>
      <c r="E84"/>
      <c r="F84"/>
    </row>
    <row r="85" spans="4:6" ht="12">
      <c r="D85"/>
      <c r="E85"/>
      <c r="F85"/>
    </row>
    <row r="86" spans="4:6" ht="12">
      <c r="D86"/>
      <c r="E86"/>
      <c r="F86"/>
    </row>
    <row r="87" spans="4:6" ht="12">
      <c r="D87"/>
      <c r="E87"/>
      <c r="F87"/>
    </row>
    <row r="88" spans="4:6" ht="12">
      <c r="D88"/>
      <c r="E88"/>
      <c r="F88"/>
    </row>
    <row r="89" spans="4:6" ht="12">
      <c r="D89"/>
      <c r="E89"/>
      <c r="F89"/>
    </row>
    <row r="90" spans="4:6" ht="12">
      <c r="D90"/>
      <c r="E90"/>
      <c r="F90"/>
    </row>
    <row r="91" spans="4:6" ht="12">
      <c r="D91"/>
      <c r="E91"/>
      <c r="F91"/>
    </row>
    <row r="92" spans="4:6" ht="12">
      <c r="D92"/>
      <c r="E92"/>
      <c r="F92"/>
    </row>
    <row r="93" spans="4:6" ht="12">
      <c r="D93"/>
      <c r="E93"/>
      <c r="F93"/>
    </row>
    <row r="94" spans="4:6" ht="12">
      <c r="D94"/>
      <c r="E94"/>
      <c r="F94"/>
    </row>
    <row r="95" spans="4:6" ht="12">
      <c r="D95"/>
      <c r="E95"/>
      <c r="F95"/>
    </row>
    <row r="96" spans="4:6" ht="12">
      <c r="D96"/>
      <c r="E96"/>
      <c r="F96"/>
    </row>
    <row r="97" spans="4:6" ht="12">
      <c r="D97"/>
      <c r="E97"/>
      <c r="F97"/>
    </row>
    <row r="98" spans="4:6" ht="12">
      <c r="D98"/>
      <c r="E98"/>
      <c r="F98"/>
    </row>
    <row r="99" spans="4:6" ht="12">
      <c r="D99"/>
      <c r="E99"/>
      <c r="F99"/>
    </row>
    <row r="100" spans="4:6" ht="12">
      <c r="D100"/>
      <c r="E100"/>
      <c r="F100"/>
    </row>
    <row r="101" spans="4:6" ht="12">
      <c r="D101"/>
      <c r="E101"/>
      <c r="F101"/>
    </row>
    <row r="102" spans="4:6" ht="12">
      <c r="D102"/>
      <c r="E102"/>
      <c r="F102"/>
    </row>
    <row r="103" spans="4:6" ht="12">
      <c r="D103"/>
      <c r="E103"/>
      <c r="F103"/>
    </row>
    <row r="104" spans="4:6" ht="12">
      <c r="D104"/>
      <c r="E104"/>
      <c r="F104"/>
    </row>
    <row r="105" spans="4:6" ht="12">
      <c r="D105"/>
      <c r="E105"/>
      <c r="F105"/>
    </row>
    <row r="106" spans="4:6" ht="12">
      <c r="D106"/>
      <c r="E106"/>
      <c r="F106"/>
    </row>
    <row r="107" spans="4:6" ht="12">
      <c r="D107"/>
      <c r="E107"/>
      <c r="F107"/>
    </row>
    <row r="108" spans="4:6" ht="12">
      <c r="D108"/>
      <c r="E108"/>
      <c r="F108"/>
    </row>
    <row r="109" spans="4:6" ht="12">
      <c r="D109"/>
      <c r="E109"/>
      <c r="F109"/>
    </row>
    <row r="110" spans="4:6" ht="12">
      <c r="D110"/>
      <c r="E110"/>
      <c r="F110"/>
    </row>
    <row r="111" spans="4:6" ht="12">
      <c r="D111"/>
      <c r="E111"/>
      <c r="F111"/>
    </row>
    <row r="112" spans="4:6" ht="12">
      <c r="D112"/>
      <c r="E112"/>
      <c r="F112"/>
    </row>
    <row r="113" spans="4:6" ht="12">
      <c r="D113"/>
      <c r="E113"/>
      <c r="F113"/>
    </row>
    <row r="114" spans="4:6" ht="12">
      <c r="D114"/>
      <c r="E114"/>
      <c r="F114"/>
    </row>
    <row r="115" spans="4:6" ht="12">
      <c r="D115"/>
      <c r="E115"/>
      <c r="F115"/>
    </row>
    <row r="116" spans="4:6" ht="12">
      <c r="D116"/>
      <c r="E116"/>
      <c r="F116"/>
    </row>
    <row r="117" spans="4:6" ht="12">
      <c r="D117"/>
      <c r="E117"/>
      <c r="F117"/>
    </row>
    <row r="118" spans="4:6" ht="12">
      <c r="D118"/>
      <c r="E118"/>
      <c r="F118"/>
    </row>
    <row r="119" spans="4:6" ht="12">
      <c r="D119"/>
      <c r="E119"/>
      <c r="F119"/>
    </row>
    <row r="120" spans="4:6" ht="12">
      <c r="D120"/>
      <c r="E120"/>
      <c r="F120"/>
    </row>
    <row r="121" spans="4:6" ht="12">
      <c r="D121"/>
      <c r="E121"/>
      <c r="F121"/>
    </row>
    <row r="122" spans="4:6" ht="12">
      <c r="D122"/>
      <c r="E122"/>
      <c r="F122"/>
    </row>
    <row r="123" spans="4:6" ht="12">
      <c r="D123"/>
      <c r="E123"/>
      <c r="F123"/>
    </row>
    <row r="124" spans="4:6" ht="12">
      <c r="D124"/>
      <c r="E124"/>
      <c r="F124"/>
    </row>
    <row r="125" spans="4:6" ht="12">
      <c r="D125"/>
      <c r="E125"/>
      <c r="F125"/>
    </row>
    <row r="126" spans="4:6" ht="12">
      <c r="D126"/>
      <c r="E126"/>
      <c r="F126"/>
    </row>
    <row r="127" spans="4:6" ht="12">
      <c r="D127"/>
      <c r="E127"/>
      <c r="F127"/>
    </row>
    <row r="128" spans="4:6" ht="12">
      <c r="D128"/>
      <c r="E128"/>
      <c r="F128"/>
    </row>
    <row r="129" spans="4:6" ht="12">
      <c r="D129"/>
      <c r="E129"/>
      <c r="F129"/>
    </row>
    <row r="130" spans="4:6" ht="12">
      <c r="D130"/>
      <c r="E130"/>
      <c r="F130"/>
    </row>
    <row r="131" spans="4:6" ht="12">
      <c r="D131"/>
      <c r="E131"/>
      <c r="F131"/>
    </row>
    <row r="132" spans="4:6" ht="12">
      <c r="D132"/>
      <c r="E132"/>
      <c r="F132"/>
    </row>
    <row r="133" spans="4:6" ht="12">
      <c r="D133"/>
      <c r="E133"/>
      <c r="F133"/>
    </row>
    <row r="134" spans="4:6" ht="12">
      <c r="D134"/>
      <c r="E134"/>
      <c r="F134"/>
    </row>
    <row r="135" spans="4:6" ht="12">
      <c r="D135"/>
      <c r="E135"/>
      <c r="F135"/>
    </row>
    <row r="136" spans="4:6" ht="12">
      <c r="D136"/>
      <c r="E136"/>
      <c r="F136"/>
    </row>
    <row r="137" spans="4:6" ht="12">
      <c r="D137"/>
      <c r="E137"/>
      <c r="F137"/>
    </row>
    <row r="138" spans="4:6" ht="12">
      <c r="D138"/>
      <c r="E138"/>
      <c r="F138"/>
    </row>
    <row r="139" spans="4:6" ht="12">
      <c r="D139"/>
      <c r="E139"/>
      <c r="F139"/>
    </row>
    <row r="140" spans="4:6" ht="12">
      <c r="D140"/>
      <c r="E140"/>
      <c r="F140"/>
    </row>
    <row r="141" spans="4:6" ht="12">
      <c r="D141"/>
      <c r="E141"/>
      <c r="F141"/>
    </row>
    <row r="142" spans="4:6" ht="12">
      <c r="D142"/>
      <c r="E142"/>
      <c r="F142"/>
    </row>
    <row r="143" spans="4:6" ht="12">
      <c r="D143"/>
      <c r="E143"/>
      <c r="F143"/>
    </row>
    <row r="144" spans="4:6" ht="12">
      <c r="D144"/>
      <c r="E144"/>
      <c r="F144"/>
    </row>
    <row r="145" spans="4:6" ht="12">
      <c r="D145"/>
      <c r="E145"/>
      <c r="F145"/>
    </row>
    <row r="146" spans="4:6" ht="12">
      <c r="D146"/>
      <c r="E146"/>
      <c r="F146"/>
    </row>
    <row r="147" spans="4:6" ht="12">
      <c r="D147"/>
      <c r="E147"/>
      <c r="F147"/>
    </row>
    <row r="148" spans="4:6" ht="12">
      <c r="D148"/>
      <c r="E148"/>
      <c r="F148"/>
    </row>
    <row r="149" spans="4:6" ht="12">
      <c r="D149"/>
      <c r="E149"/>
      <c r="F149"/>
    </row>
    <row r="150" spans="4:6" ht="12">
      <c r="D150"/>
      <c r="E150"/>
      <c r="F150"/>
    </row>
    <row r="151" spans="4:6" ht="12">
      <c r="D151"/>
      <c r="E151"/>
      <c r="F151"/>
    </row>
    <row r="152" spans="4:6" ht="12">
      <c r="D152"/>
      <c r="E152"/>
      <c r="F152"/>
    </row>
    <row r="153" spans="4:6" ht="12">
      <c r="D153"/>
      <c r="E153"/>
      <c r="F153"/>
    </row>
    <row r="154" spans="4:6" ht="12">
      <c r="D154"/>
      <c r="E154"/>
      <c r="F154"/>
    </row>
    <row r="155" spans="4:6" ht="12">
      <c r="D155"/>
      <c r="E155"/>
      <c r="F155"/>
    </row>
    <row r="156" spans="4:6" ht="12">
      <c r="D156"/>
      <c r="E156"/>
      <c r="F156"/>
    </row>
    <row r="157" spans="4:6" ht="12">
      <c r="D157"/>
      <c r="E157"/>
      <c r="F157"/>
    </row>
    <row r="158" spans="4:6" ht="12">
      <c r="D158"/>
      <c r="E158"/>
      <c r="F158"/>
    </row>
    <row r="159" spans="4:6" ht="12">
      <c r="D159"/>
      <c r="E159"/>
      <c r="F159"/>
    </row>
    <row r="160" spans="4:6" ht="12">
      <c r="D160"/>
      <c r="E160"/>
      <c r="F160"/>
    </row>
    <row r="161" spans="4:6" ht="12">
      <c r="D161"/>
      <c r="E161"/>
      <c r="F161"/>
    </row>
    <row r="162" spans="4:6" ht="12">
      <c r="D162"/>
      <c r="E162"/>
      <c r="F162"/>
    </row>
    <row r="163" spans="4:6" ht="12">
      <c r="D163"/>
      <c r="E163"/>
      <c r="F163"/>
    </row>
    <row r="164" spans="4:6" ht="12">
      <c r="D164"/>
      <c r="E164"/>
      <c r="F164"/>
    </row>
    <row r="165" spans="4:6" ht="12">
      <c r="D165"/>
      <c r="E165"/>
      <c r="F165"/>
    </row>
    <row r="166" spans="4:6" ht="12">
      <c r="D166"/>
      <c r="E166"/>
      <c r="F166"/>
    </row>
    <row r="167" spans="4:6" ht="12">
      <c r="D167"/>
      <c r="E167"/>
      <c r="F167"/>
    </row>
    <row r="168" spans="4:6" ht="12">
      <c r="D168"/>
      <c r="E168"/>
      <c r="F168"/>
    </row>
    <row r="169" spans="4:6" ht="12">
      <c r="D169"/>
      <c r="E169"/>
      <c r="F169"/>
    </row>
    <row r="170" spans="4:6" ht="12">
      <c r="D170"/>
      <c r="E170"/>
      <c r="F170"/>
    </row>
    <row r="171" spans="4:6" ht="12">
      <c r="D171"/>
      <c r="E171"/>
      <c r="F171"/>
    </row>
    <row r="172" spans="4:6" ht="12">
      <c r="D172"/>
      <c r="E172"/>
      <c r="F172"/>
    </row>
    <row r="173" spans="4:6" ht="12">
      <c r="D173"/>
      <c r="E173"/>
      <c r="F173"/>
    </row>
    <row r="174" spans="4:6" ht="12">
      <c r="D174"/>
      <c r="E174"/>
      <c r="F174"/>
    </row>
    <row r="175" spans="4:6" ht="12">
      <c r="D175"/>
      <c r="E175"/>
      <c r="F175"/>
    </row>
    <row r="176" spans="4:6" ht="12">
      <c r="D176"/>
      <c r="E176"/>
      <c r="F176"/>
    </row>
    <row r="177" spans="4:6" ht="12">
      <c r="D177"/>
      <c r="E177"/>
      <c r="F177"/>
    </row>
    <row r="178" spans="4:6" ht="12">
      <c r="D178"/>
      <c r="E178"/>
      <c r="F178"/>
    </row>
    <row r="179" spans="4:6" ht="12">
      <c r="D179"/>
      <c r="E179"/>
      <c r="F179"/>
    </row>
    <row r="180" spans="4:6" ht="12">
      <c r="D180"/>
      <c r="E180"/>
      <c r="F180"/>
    </row>
    <row r="181" spans="4:6" ht="12">
      <c r="D181"/>
      <c r="E181"/>
      <c r="F181"/>
    </row>
    <row r="182" spans="4:6" ht="12">
      <c r="D182"/>
      <c r="E182"/>
      <c r="F182"/>
    </row>
    <row r="183" spans="4:6" ht="12">
      <c r="D183"/>
      <c r="E183"/>
      <c r="F183"/>
    </row>
    <row r="184" spans="4:6" ht="12">
      <c r="D184"/>
      <c r="E184"/>
      <c r="F184"/>
    </row>
    <row r="185" spans="4:6" ht="12">
      <c r="D185"/>
      <c r="E185"/>
      <c r="F185"/>
    </row>
    <row r="186" spans="4:6" ht="12">
      <c r="D186"/>
      <c r="E186"/>
      <c r="F186"/>
    </row>
    <row r="187" spans="4:6" ht="12">
      <c r="D187"/>
      <c r="E187"/>
      <c r="F187"/>
    </row>
    <row r="188" spans="4:6" ht="12">
      <c r="D188"/>
      <c r="E188"/>
      <c r="F188"/>
    </row>
    <row r="189" spans="4:6" ht="12">
      <c r="D189"/>
      <c r="E189"/>
      <c r="F189"/>
    </row>
    <row r="190" spans="4:6" ht="12">
      <c r="D190"/>
      <c r="E190"/>
      <c r="F190"/>
    </row>
    <row r="191" spans="4:6" ht="12">
      <c r="D191"/>
      <c r="E191"/>
      <c r="F191"/>
    </row>
    <row r="192" spans="4:6" ht="12">
      <c r="D192"/>
      <c r="E192"/>
      <c r="F192"/>
    </row>
    <row r="193" spans="4:6" ht="12">
      <c r="D193"/>
      <c r="E193"/>
      <c r="F193"/>
    </row>
    <row r="194" spans="4:6" ht="12">
      <c r="D194"/>
      <c r="E194"/>
      <c r="F194"/>
    </row>
    <row r="195" spans="4:6" ht="12">
      <c r="D195"/>
      <c r="E195"/>
      <c r="F195"/>
    </row>
    <row r="196" spans="4:6" ht="12">
      <c r="D196"/>
      <c r="E196"/>
      <c r="F196"/>
    </row>
    <row r="197" spans="4:6" ht="12">
      <c r="D197"/>
      <c r="E197"/>
      <c r="F197"/>
    </row>
    <row r="198" spans="4:6" ht="12">
      <c r="D198"/>
      <c r="E198"/>
      <c r="F198"/>
    </row>
    <row r="199" spans="4:6" ht="12">
      <c r="D199"/>
      <c r="E199"/>
      <c r="F199"/>
    </row>
    <row r="200" spans="4:6" ht="12">
      <c r="D200"/>
      <c r="E200"/>
      <c r="F200"/>
    </row>
    <row r="201" spans="4:6" ht="12">
      <c r="D201"/>
      <c r="E201"/>
      <c r="F201"/>
    </row>
    <row r="202" spans="4:6" ht="12">
      <c r="D202"/>
      <c r="E202"/>
      <c r="F202"/>
    </row>
    <row r="203" spans="4:6" ht="12">
      <c r="D203"/>
      <c r="E203"/>
      <c r="F203"/>
    </row>
    <row r="204" spans="4:6" ht="12">
      <c r="D204"/>
      <c r="E204"/>
      <c r="F204"/>
    </row>
    <row r="205" spans="4:6" ht="12">
      <c r="D205"/>
      <c r="E205"/>
      <c r="F205"/>
    </row>
    <row r="206" spans="4:6" ht="12">
      <c r="D206"/>
      <c r="E206"/>
      <c r="F206"/>
    </row>
    <row r="207" spans="4:6" ht="12">
      <c r="D207"/>
      <c r="E207"/>
      <c r="F207"/>
    </row>
    <row r="208" spans="4:6" ht="12">
      <c r="D208"/>
      <c r="E208"/>
      <c r="F208"/>
    </row>
    <row r="209" spans="4:6" ht="12">
      <c r="D209"/>
      <c r="E209"/>
      <c r="F209"/>
    </row>
    <row r="210" spans="4:6" ht="12">
      <c r="D210"/>
      <c r="E210"/>
      <c r="F210"/>
    </row>
    <row r="211" spans="4:6" ht="12">
      <c r="D211"/>
      <c r="E211"/>
      <c r="F211"/>
    </row>
    <row r="212" spans="4:6" ht="12">
      <c r="D212"/>
      <c r="E212"/>
      <c r="F212"/>
    </row>
    <row r="213" spans="4:6" ht="12">
      <c r="D213"/>
      <c r="E213"/>
      <c r="F213"/>
    </row>
    <row r="214" spans="4:6" ht="12">
      <c r="D214"/>
      <c r="E214"/>
      <c r="F214"/>
    </row>
    <row r="215" spans="4:6" ht="12">
      <c r="D215"/>
      <c r="E215"/>
      <c r="F215"/>
    </row>
    <row r="216" spans="4:6" ht="12">
      <c r="D216"/>
      <c r="E216"/>
      <c r="F216"/>
    </row>
    <row r="217" spans="4:6" ht="12">
      <c r="D217"/>
      <c r="E217"/>
      <c r="F217"/>
    </row>
    <row r="218" spans="4:6" ht="12">
      <c r="D218"/>
      <c r="E218"/>
      <c r="F218"/>
    </row>
    <row r="219" spans="4:6" ht="12">
      <c r="D219"/>
      <c r="E219"/>
      <c r="F219"/>
    </row>
    <row r="220" spans="4:6" ht="12">
      <c r="D220"/>
      <c r="E220"/>
      <c r="F220"/>
    </row>
    <row r="221" spans="4:6" ht="12">
      <c r="D221"/>
      <c r="E221"/>
      <c r="F221"/>
    </row>
    <row r="222" spans="4:6" ht="12">
      <c r="D222"/>
      <c r="E222"/>
      <c r="F222"/>
    </row>
    <row r="223" spans="4:6" ht="12">
      <c r="D223"/>
      <c r="E223"/>
      <c r="F223"/>
    </row>
    <row r="224" spans="4:6" ht="12">
      <c r="D224"/>
      <c r="E224"/>
      <c r="F224"/>
    </row>
    <row r="225" spans="4:6" ht="12">
      <c r="D225"/>
      <c r="E225"/>
      <c r="F225"/>
    </row>
    <row r="226" spans="4:6" ht="12">
      <c r="D226"/>
      <c r="E226"/>
      <c r="F226"/>
    </row>
    <row r="227" spans="4:6" ht="12">
      <c r="D227"/>
      <c r="E227"/>
      <c r="F227"/>
    </row>
    <row r="228" spans="4:6" ht="12">
      <c r="D228"/>
      <c r="E228"/>
      <c r="F228"/>
    </row>
    <row r="229" spans="4:6" ht="12">
      <c r="D229"/>
      <c r="E229"/>
      <c r="F229"/>
    </row>
    <row r="230" spans="4:6" ht="12">
      <c r="D230"/>
      <c r="E230"/>
      <c r="F230"/>
    </row>
    <row r="231" spans="4:6" ht="12">
      <c r="D231"/>
      <c r="E231"/>
      <c r="F231"/>
    </row>
    <row r="232" spans="4:6" ht="12">
      <c r="D232"/>
      <c r="E232"/>
      <c r="F232"/>
    </row>
    <row r="233" spans="4:6" ht="12">
      <c r="D233"/>
      <c r="E233"/>
      <c r="F233"/>
    </row>
    <row r="234" spans="4:6" ht="12">
      <c r="D234"/>
      <c r="E234"/>
      <c r="F234"/>
    </row>
    <row r="235" spans="4:6" ht="12">
      <c r="D235"/>
      <c r="E235"/>
      <c r="F235"/>
    </row>
    <row r="236" spans="4:6" ht="12">
      <c r="D236"/>
      <c r="E236"/>
      <c r="F236"/>
    </row>
    <row r="237" spans="4:6" ht="12">
      <c r="D237"/>
      <c r="E237"/>
      <c r="F237"/>
    </row>
    <row r="238" spans="4:6" ht="12">
      <c r="D238"/>
      <c r="E238"/>
      <c r="F238"/>
    </row>
    <row r="239" spans="4:6" ht="12">
      <c r="D239"/>
      <c r="E239"/>
      <c r="F239"/>
    </row>
    <row r="240" spans="4:6" ht="12">
      <c r="D240"/>
      <c r="E240"/>
      <c r="F240"/>
    </row>
    <row r="241" spans="4:6" ht="12">
      <c r="D241"/>
      <c r="E241"/>
      <c r="F241"/>
    </row>
    <row r="242" spans="4:6" ht="12">
      <c r="D242"/>
      <c r="E242"/>
      <c r="F242"/>
    </row>
    <row r="243" spans="4:6" ht="12">
      <c r="D243"/>
      <c r="E243"/>
      <c r="F243"/>
    </row>
    <row r="244" spans="4:6" ht="12">
      <c r="D244"/>
      <c r="E244"/>
      <c r="F244"/>
    </row>
    <row r="245" spans="4:6" ht="12">
      <c r="D245"/>
      <c r="E245"/>
      <c r="F245"/>
    </row>
    <row r="246" spans="4:6" ht="12">
      <c r="D246"/>
      <c r="E246"/>
      <c r="F246"/>
    </row>
    <row r="247" spans="4:6" ht="12">
      <c r="D247"/>
      <c r="E247"/>
      <c r="F247"/>
    </row>
    <row r="248" spans="4:6" ht="12">
      <c r="D248"/>
      <c r="E248"/>
      <c r="F248"/>
    </row>
    <row r="249" spans="4:6" ht="12">
      <c r="D249"/>
      <c r="E249"/>
      <c r="F249"/>
    </row>
    <row r="250" spans="4:6" ht="12">
      <c r="D250"/>
      <c r="E250"/>
      <c r="F250"/>
    </row>
    <row r="251" spans="4:6" ht="12">
      <c r="D251"/>
      <c r="E251"/>
      <c r="F251"/>
    </row>
    <row r="252" spans="4:6" ht="12">
      <c r="D252"/>
      <c r="E252"/>
      <c r="F252"/>
    </row>
    <row r="253" spans="4:6" ht="12">
      <c r="D253"/>
      <c r="E253"/>
      <c r="F253"/>
    </row>
    <row r="254" spans="4:6" ht="12">
      <c r="D254"/>
      <c r="E254"/>
      <c r="F254"/>
    </row>
    <row r="255" spans="4:6" ht="12">
      <c r="D255"/>
      <c r="E255"/>
      <c r="F255"/>
    </row>
    <row r="256" spans="4:6" ht="12">
      <c r="D256"/>
      <c r="E256"/>
      <c r="F256"/>
    </row>
    <row r="257" spans="4:6" ht="12">
      <c r="D257"/>
      <c r="E257"/>
      <c r="F257"/>
    </row>
    <row r="258" spans="4:6" ht="12">
      <c r="D258"/>
      <c r="E258"/>
      <c r="F258"/>
    </row>
    <row r="259" spans="4:6" ht="12">
      <c r="D259"/>
      <c r="E259"/>
      <c r="F259"/>
    </row>
    <row r="260" spans="4:6" ht="12">
      <c r="D260"/>
      <c r="E260"/>
      <c r="F260"/>
    </row>
    <row r="261" spans="4:6" ht="12">
      <c r="D261"/>
      <c r="E261"/>
      <c r="F261"/>
    </row>
    <row r="262" spans="4:6" ht="12">
      <c r="D262"/>
      <c r="E262"/>
      <c r="F262"/>
    </row>
    <row r="263" spans="4:6" ht="12">
      <c r="D263"/>
      <c r="E263"/>
      <c r="F263"/>
    </row>
    <row r="264" spans="4:6" ht="12">
      <c r="D264"/>
      <c r="E264"/>
      <c r="F264"/>
    </row>
    <row r="265" spans="4:6" ht="12">
      <c r="D265"/>
      <c r="E265"/>
      <c r="F265"/>
    </row>
    <row r="266" spans="4:6" ht="12">
      <c r="D266"/>
      <c r="E266"/>
      <c r="F266"/>
    </row>
    <row r="267" spans="4:6" ht="12">
      <c r="D267"/>
      <c r="E267"/>
      <c r="F267"/>
    </row>
    <row r="268" spans="4:6" ht="12">
      <c r="D268"/>
      <c r="E268"/>
      <c r="F268"/>
    </row>
    <row r="269" spans="4:6" ht="12">
      <c r="D269"/>
      <c r="E269"/>
      <c r="F269"/>
    </row>
    <row r="270" spans="4:6" ht="12">
      <c r="D270"/>
      <c r="E270"/>
      <c r="F270"/>
    </row>
    <row r="271" spans="4:6" ht="12">
      <c r="D271"/>
      <c r="E271"/>
      <c r="F271"/>
    </row>
    <row r="272" spans="4:6" ht="12">
      <c r="D272"/>
      <c r="E272"/>
      <c r="F272"/>
    </row>
    <row r="273" spans="4:6" ht="12">
      <c r="D273"/>
      <c r="E273"/>
      <c r="F273"/>
    </row>
    <row r="274" spans="4:6" ht="12">
      <c r="D274"/>
      <c r="E274"/>
      <c r="F274"/>
    </row>
    <row r="275" spans="4:6" ht="12">
      <c r="D275"/>
      <c r="E275"/>
      <c r="F275"/>
    </row>
    <row r="276" spans="4:6" ht="12">
      <c r="D276"/>
      <c r="E276"/>
      <c r="F276"/>
    </row>
    <row r="277" spans="4:6" ht="12">
      <c r="D277"/>
      <c r="E277"/>
      <c r="F277"/>
    </row>
    <row r="278" spans="4:6" ht="12">
      <c r="D278"/>
      <c r="E278"/>
      <c r="F278"/>
    </row>
    <row r="279" spans="4:6" ht="12">
      <c r="D279"/>
      <c r="E279"/>
      <c r="F279"/>
    </row>
    <row r="280" spans="4:6" ht="12">
      <c r="D280"/>
      <c r="E280"/>
      <c r="F280"/>
    </row>
    <row r="281" spans="4:6" ht="12">
      <c r="D281"/>
      <c r="E281"/>
      <c r="F281"/>
    </row>
    <row r="282" spans="4:6" ht="12">
      <c r="D282"/>
      <c r="E282"/>
      <c r="F282"/>
    </row>
    <row r="283" spans="4:6" ht="12">
      <c r="D283"/>
      <c r="E283"/>
      <c r="F283"/>
    </row>
    <row r="284" spans="4:6" ht="12">
      <c r="D284"/>
      <c r="E284"/>
      <c r="F284"/>
    </row>
    <row r="285" spans="4:6" ht="12">
      <c r="D285"/>
      <c r="E285"/>
      <c r="F285"/>
    </row>
    <row r="286" spans="4:6" ht="12">
      <c r="D286"/>
      <c r="E286"/>
      <c r="F286"/>
    </row>
    <row r="287" spans="4:6" ht="12">
      <c r="D287"/>
      <c r="E287"/>
      <c r="F287"/>
    </row>
    <row r="288" spans="4:6" ht="12">
      <c r="D288"/>
      <c r="E288"/>
      <c r="F288"/>
    </row>
    <row r="289" spans="4:6" ht="12">
      <c r="D289"/>
      <c r="E289"/>
      <c r="F289"/>
    </row>
    <row r="290" spans="4:6" ht="12">
      <c r="D290"/>
      <c r="E290"/>
      <c r="F290"/>
    </row>
    <row r="291" spans="4:6" ht="12">
      <c r="D291"/>
      <c r="E291"/>
      <c r="F291"/>
    </row>
    <row r="292" spans="4:6" ht="12">
      <c r="D292"/>
      <c r="E292"/>
      <c r="F292"/>
    </row>
    <row r="293" spans="4:6" ht="12">
      <c r="D293"/>
      <c r="E293"/>
      <c r="F293"/>
    </row>
    <row r="294" spans="4:6" ht="12">
      <c r="D294"/>
      <c r="E294"/>
      <c r="F294"/>
    </row>
    <row r="295" spans="4:6" ht="12">
      <c r="D295"/>
      <c r="E295"/>
      <c r="F295"/>
    </row>
    <row r="296" spans="4:6" ht="12">
      <c r="D296"/>
      <c r="E296"/>
      <c r="F296"/>
    </row>
    <row r="297" spans="4:6" ht="12">
      <c r="D297"/>
      <c r="E297"/>
      <c r="F297"/>
    </row>
    <row r="298" spans="4:6" ht="12">
      <c r="D298"/>
      <c r="E298"/>
      <c r="F298"/>
    </row>
    <row r="299" spans="4:6" ht="12">
      <c r="D299"/>
      <c r="E299"/>
      <c r="F299"/>
    </row>
    <row r="300" spans="4:6" ht="12">
      <c r="D300"/>
      <c r="E300"/>
      <c r="F300"/>
    </row>
    <row r="301" spans="4:6" ht="12">
      <c r="D301"/>
      <c r="E301"/>
      <c r="F301"/>
    </row>
    <row r="302" spans="4:6" ht="12">
      <c r="D302"/>
      <c r="E302"/>
      <c r="F302"/>
    </row>
    <row r="303" spans="4:6" ht="12">
      <c r="D303"/>
      <c r="E303"/>
      <c r="F303"/>
    </row>
    <row r="304" spans="4:6" ht="12">
      <c r="D304"/>
      <c r="E304"/>
      <c r="F304"/>
    </row>
    <row r="305" spans="4:6" ht="12">
      <c r="D305"/>
      <c r="E305"/>
      <c r="F305"/>
    </row>
    <row r="306" spans="4:6" ht="12">
      <c r="D306"/>
      <c r="E306"/>
      <c r="F306"/>
    </row>
    <row r="307" spans="4:6" ht="12">
      <c r="D307"/>
      <c r="E307"/>
      <c r="F307"/>
    </row>
    <row r="308" spans="4:6" ht="12">
      <c r="D308"/>
      <c r="E308"/>
      <c r="F308"/>
    </row>
    <row r="309" spans="4:6" ht="12">
      <c r="D309"/>
      <c r="E309"/>
      <c r="F309"/>
    </row>
    <row r="310" spans="4:6" ht="12">
      <c r="D310"/>
      <c r="E310"/>
      <c r="F310"/>
    </row>
    <row r="311" spans="4:6" ht="12">
      <c r="D311"/>
      <c r="E311"/>
      <c r="F311"/>
    </row>
    <row r="312" spans="4:6" ht="12">
      <c r="D312"/>
      <c r="E312"/>
      <c r="F312"/>
    </row>
    <row r="313" spans="4:6" ht="12">
      <c r="D313"/>
      <c r="E313"/>
      <c r="F313"/>
    </row>
    <row r="314" spans="4:6" ht="12">
      <c r="D314"/>
      <c r="E314"/>
      <c r="F314"/>
    </row>
    <row r="315" spans="4:6" ht="12">
      <c r="D315"/>
      <c r="E315"/>
      <c r="F315"/>
    </row>
    <row r="316" spans="4:6" ht="12">
      <c r="D316"/>
      <c r="E316"/>
      <c r="F316"/>
    </row>
    <row r="317" spans="4:6" ht="12">
      <c r="D317"/>
      <c r="E317"/>
      <c r="F317"/>
    </row>
    <row r="318" spans="4:6" ht="12">
      <c r="D318"/>
      <c r="E318"/>
      <c r="F318"/>
    </row>
    <row r="319" spans="4:6" ht="12">
      <c r="D319"/>
      <c r="E319"/>
      <c r="F319"/>
    </row>
    <row r="320" spans="4:6" ht="12">
      <c r="D320"/>
      <c r="E320"/>
      <c r="F320"/>
    </row>
    <row r="321" spans="4:6" ht="12">
      <c r="D321"/>
      <c r="E321"/>
      <c r="F321"/>
    </row>
    <row r="322" spans="4:6" ht="12">
      <c r="D322"/>
      <c r="E322"/>
      <c r="F322"/>
    </row>
    <row r="323" spans="4:6" ht="12">
      <c r="D323"/>
      <c r="E323"/>
      <c r="F323"/>
    </row>
    <row r="324" spans="4:6" ht="12">
      <c r="D324"/>
      <c r="E324"/>
      <c r="F324"/>
    </row>
    <row r="325" spans="4:6" ht="12">
      <c r="D325"/>
      <c r="E325"/>
      <c r="F325"/>
    </row>
    <row r="326" spans="4:6" ht="12">
      <c r="D326"/>
      <c r="E326"/>
      <c r="F326"/>
    </row>
    <row r="327" spans="4:6" ht="12">
      <c r="D327"/>
      <c r="E327"/>
      <c r="F327"/>
    </row>
    <row r="328" spans="4:6" ht="12">
      <c r="D328"/>
      <c r="E328"/>
      <c r="F328"/>
    </row>
    <row r="329" spans="4:6" ht="12">
      <c r="D329"/>
      <c r="E329"/>
      <c r="F329"/>
    </row>
    <row r="330" spans="4:6" ht="12">
      <c r="D330"/>
      <c r="E330"/>
      <c r="F330"/>
    </row>
    <row r="331" spans="4:6" ht="12">
      <c r="D331"/>
      <c r="E331"/>
      <c r="F331"/>
    </row>
    <row r="332" spans="4:6" ht="12">
      <c r="D332"/>
      <c r="E332"/>
      <c r="F332"/>
    </row>
    <row r="333" spans="4:6" ht="12">
      <c r="D333"/>
      <c r="E333"/>
      <c r="F333"/>
    </row>
    <row r="334" spans="4:6" ht="12">
      <c r="D334"/>
      <c r="E334"/>
      <c r="F334"/>
    </row>
    <row r="335" spans="4:6" ht="12">
      <c r="D335"/>
      <c r="E335"/>
      <c r="F335"/>
    </row>
    <row r="336" spans="4:6" ht="12">
      <c r="D336"/>
      <c r="E336"/>
      <c r="F336"/>
    </row>
    <row r="337" spans="4:6" ht="12">
      <c r="D337"/>
      <c r="E337"/>
      <c r="F337"/>
    </row>
    <row r="338" spans="4:6" ht="12">
      <c r="D338"/>
      <c r="E338"/>
      <c r="F338"/>
    </row>
    <row r="339" spans="4:6" ht="12">
      <c r="D339"/>
      <c r="E339"/>
      <c r="F339"/>
    </row>
    <row r="340" spans="4:6" ht="12">
      <c r="D340"/>
      <c r="E340"/>
      <c r="F340"/>
    </row>
    <row r="341" spans="4:6" ht="12">
      <c r="D341"/>
      <c r="E341"/>
      <c r="F341"/>
    </row>
    <row r="342" spans="4:6" ht="12">
      <c r="D342"/>
      <c r="E342"/>
      <c r="F342"/>
    </row>
    <row r="343" spans="4:6" ht="12">
      <c r="D343"/>
      <c r="E343"/>
      <c r="F343"/>
    </row>
    <row r="344" spans="4:6" ht="12">
      <c r="D344"/>
      <c r="E344"/>
      <c r="F344"/>
    </row>
    <row r="345" spans="4:6" ht="12">
      <c r="D345"/>
      <c r="E345"/>
      <c r="F345"/>
    </row>
    <row r="346" spans="4:6" ht="12">
      <c r="D346"/>
      <c r="E346"/>
      <c r="F346"/>
    </row>
    <row r="347" spans="4:6" ht="12">
      <c r="D347"/>
      <c r="E347"/>
      <c r="F347"/>
    </row>
    <row r="348" spans="4:6" ht="12">
      <c r="D348"/>
      <c r="E348"/>
      <c r="F348"/>
    </row>
    <row r="349" spans="4:6" ht="12">
      <c r="D349"/>
      <c r="E349"/>
      <c r="F349"/>
    </row>
    <row r="350" spans="4:6" ht="12">
      <c r="D350"/>
      <c r="E350"/>
      <c r="F350"/>
    </row>
    <row r="351" spans="4:6" ht="12">
      <c r="D351"/>
      <c r="E351"/>
      <c r="F351"/>
    </row>
    <row r="352" spans="4:6" ht="12">
      <c r="D352"/>
      <c r="E352"/>
      <c r="F352"/>
    </row>
    <row r="353" spans="4:6" ht="12">
      <c r="D353"/>
      <c r="E353"/>
      <c r="F353"/>
    </row>
    <row r="354" spans="4:6" ht="12">
      <c r="D354"/>
      <c r="E354"/>
      <c r="F354"/>
    </row>
    <row r="355" spans="4:6" ht="12">
      <c r="D355"/>
      <c r="E355"/>
      <c r="F355"/>
    </row>
    <row r="356" spans="4:6" ht="12">
      <c r="D356"/>
      <c r="E356"/>
      <c r="F356"/>
    </row>
    <row r="357" spans="4:6" ht="12">
      <c r="D357"/>
      <c r="E357"/>
      <c r="F357"/>
    </row>
    <row r="358" spans="4:6" ht="12">
      <c r="D358"/>
      <c r="E358"/>
      <c r="F358"/>
    </row>
    <row r="359" spans="4:6" ht="12">
      <c r="D359"/>
      <c r="E359"/>
      <c r="F359"/>
    </row>
    <row r="360" spans="4:6" ht="12">
      <c r="D360"/>
      <c r="E360"/>
      <c r="F360"/>
    </row>
    <row r="361" spans="4:6" ht="12">
      <c r="D361"/>
      <c r="E361"/>
      <c r="F361"/>
    </row>
    <row r="362" spans="4:6" ht="12">
      <c r="D362"/>
      <c r="E362"/>
      <c r="F362"/>
    </row>
    <row r="363" spans="4:6" ht="12">
      <c r="D363"/>
      <c r="E363"/>
      <c r="F363"/>
    </row>
    <row r="364" spans="4:6" ht="12">
      <c r="D364"/>
      <c r="E364"/>
      <c r="F364"/>
    </row>
    <row r="365" spans="4:6" ht="12">
      <c r="D365"/>
      <c r="E365"/>
      <c r="F365"/>
    </row>
    <row r="366" spans="4:6" ht="12">
      <c r="D366"/>
      <c r="E366"/>
      <c r="F366"/>
    </row>
    <row r="367" spans="4:6" ht="12">
      <c r="D367"/>
      <c r="E367"/>
      <c r="F367"/>
    </row>
    <row r="368" spans="4:6" ht="12">
      <c r="D368"/>
      <c r="E368"/>
      <c r="F368"/>
    </row>
    <row r="369" spans="4:6" ht="12">
      <c r="D369"/>
      <c r="E369"/>
      <c r="F369"/>
    </row>
    <row r="370" spans="4:6" ht="12">
      <c r="D370"/>
      <c r="E370"/>
      <c r="F370"/>
    </row>
    <row r="371" spans="4:6" ht="12">
      <c r="D371"/>
      <c r="E371"/>
      <c r="F371"/>
    </row>
    <row r="372" spans="4:6" ht="12">
      <c r="D372"/>
      <c r="E372"/>
      <c r="F372"/>
    </row>
    <row r="373" spans="4:6" ht="12">
      <c r="D373"/>
      <c r="E373"/>
      <c r="F373"/>
    </row>
    <row r="374" spans="4:6" ht="12">
      <c r="D374"/>
      <c r="E374"/>
      <c r="F374"/>
    </row>
    <row r="375" spans="4:6" ht="12">
      <c r="D375"/>
      <c r="E375"/>
      <c r="F375"/>
    </row>
    <row r="376" spans="4:6" ht="12">
      <c r="D376"/>
      <c r="E376"/>
      <c r="F376"/>
    </row>
    <row r="377" spans="4:6" ht="12">
      <c r="D377"/>
      <c r="E377"/>
      <c r="F377"/>
    </row>
    <row r="378" spans="4:6" ht="12">
      <c r="D378"/>
      <c r="E378"/>
      <c r="F378"/>
    </row>
    <row r="379" spans="4:6" ht="12">
      <c r="D379"/>
      <c r="E379"/>
      <c r="F379"/>
    </row>
    <row r="380" spans="4:6" ht="12">
      <c r="D380"/>
      <c r="E380"/>
      <c r="F380"/>
    </row>
    <row r="381" spans="4:6" ht="12">
      <c r="D381"/>
      <c r="E381"/>
      <c r="F381"/>
    </row>
    <row r="382" spans="4:6" ht="12">
      <c r="D382"/>
      <c r="E382"/>
      <c r="F382"/>
    </row>
    <row r="383" spans="4:6" ht="12">
      <c r="D383"/>
      <c r="E383"/>
      <c r="F383"/>
    </row>
    <row r="384" spans="4:6" ht="12">
      <c r="D384"/>
      <c r="E384"/>
      <c r="F384"/>
    </row>
    <row r="385" spans="4:6" ht="12">
      <c r="D385"/>
      <c r="E385"/>
      <c r="F385"/>
    </row>
    <row r="386" spans="4:6" ht="12">
      <c r="D386"/>
      <c r="E386"/>
      <c r="F386"/>
    </row>
    <row r="387" spans="4:6" ht="12">
      <c r="D387"/>
      <c r="E387"/>
      <c r="F387"/>
    </row>
    <row r="388" spans="4:6" ht="12">
      <c r="D388"/>
      <c r="E388"/>
      <c r="F388"/>
    </row>
    <row r="389" spans="4:6" ht="12">
      <c r="D389"/>
      <c r="E389"/>
      <c r="F389"/>
    </row>
    <row r="390" spans="4:6" ht="12">
      <c r="D390"/>
      <c r="E390"/>
      <c r="F390"/>
    </row>
    <row r="391" spans="4:6" ht="12">
      <c r="D391"/>
      <c r="E391"/>
      <c r="F391"/>
    </row>
    <row r="392" spans="4:6" ht="12">
      <c r="D392"/>
      <c r="E392"/>
      <c r="F392"/>
    </row>
    <row r="393" spans="4:6" ht="12">
      <c r="D393"/>
      <c r="E393"/>
      <c r="F393"/>
    </row>
    <row r="394" spans="4:6" ht="12">
      <c r="D394"/>
      <c r="E394"/>
      <c r="F394"/>
    </row>
    <row r="395" spans="4:6" ht="12">
      <c r="D395"/>
      <c r="E395"/>
      <c r="F395"/>
    </row>
    <row r="396" spans="4:6" ht="12">
      <c r="D396"/>
      <c r="E396"/>
      <c r="F396"/>
    </row>
    <row r="397" spans="4:6" ht="12">
      <c r="D397"/>
      <c r="E397"/>
      <c r="F397"/>
    </row>
    <row r="398" spans="4:6" ht="12">
      <c r="D398"/>
      <c r="E398"/>
      <c r="F398"/>
    </row>
    <row r="399" spans="4:6" ht="12">
      <c r="D399"/>
      <c r="E399"/>
      <c r="F399"/>
    </row>
    <row r="400" spans="4:6" ht="12">
      <c r="D400"/>
      <c r="E400"/>
      <c r="F400"/>
    </row>
    <row r="401" spans="4:6" ht="12">
      <c r="D401"/>
      <c r="E401"/>
      <c r="F401"/>
    </row>
    <row r="402" spans="4:6" ht="12">
      <c r="D402"/>
      <c r="E402"/>
      <c r="F402"/>
    </row>
    <row r="403" spans="4:6" ht="12">
      <c r="D403"/>
      <c r="E403"/>
      <c r="F403"/>
    </row>
    <row r="404" spans="4:6" ht="12">
      <c r="D404"/>
      <c r="E404"/>
      <c r="F404"/>
    </row>
    <row r="405" spans="4:6" ht="12">
      <c r="D405"/>
      <c r="E405"/>
      <c r="F405"/>
    </row>
    <row r="406" spans="4:6" ht="12">
      <c r="D406"/>
      <c r="E406"/>
      <c r="F406"/>
    </row>
    <row r="407" spans="4:6" ht="12">
      <c r="D407"/>
      <c r="E407"/>
      <c r="F407"/>
    </row>
    <row r="408" spans="4:6" ht="12">
      <c r="D408"/>
      <c r="E408"/>
      <c r="F408"/>
    </row>
    <row r="409" spans="4:6" ht="12">
      <c r="D409"/>
      <c r="E409"/>
      <c r="F409"/>
    </row>
    <row r="410" spans="4:6" ht="12">
      <c r="D410"/>
      <c r="E410"/>
      <c r="F410"/>
    </row>
    <row r="411" spans="4:6" ht="12">
      <c r="D411"/>
      <c r="E411"/>
      <c r="F411"/>
    </row>
    <row r="412" spans="4:6" ht="12">
      <c r="D412"/>
      <c r="E412"/>
      <c r="F412"/>
    </row>
    <row r="413" spans="4:6" ht="12">
      <c r="D413"/>
      <c r="E413"/>
      <c r="F413"/>
    </row>
    <row r="414" spans="4:6" ht="12">
      <c r="D414"/>
      <c r="E414"/>
      <c r="F414"/>
    </row>
    <row r="415" spans="4:6" ht="12">
      <c r="D415"/>
      <c r="E415"/>
      <c r="F415"/>
    </row>
    <row r="416" spans="4:6" ht="12">
      <c r="D416"/>
      <c r="E416"/>
      <c r="F416"/>
    </row>
    <row r="417" spans="4:6" ht="12">
      <c r="D417"/>
      <c r="E417"/>
      <c r="F417"/>
    </row>
    <row r="418" spans="4:6" ht="12">
      <c r="D418"/>
      <c r="E418"/>
      <c r="F418"/>
    </row>
    <row r="419" spans="4:6" ht="12">
      <c r="D419"/>
      <c r="E419"/>
      <c r="F419"/>
    </row>
    <row r="420" spans="4:6" ht="12">
      <c r="D420"/>
      <c r="E420"/>
      <c r="F420"/>
    </row>
    <row r="421" spans="4:6" ht="12">
      <c r="D421"/>
      <c r="E421"/>
      <c r="F421"/>
    </row>
    <row r="422" spans="4:6" ht="12">
      <c r="D422"/>
      <c r="E422"/>
      <c r="F422"/>
    </row>
    <row r="423" spans="4:6" ht="12">
      <c r="D423"/>
      <c r="E423"/>
      <c r="F423"/>
    </row>
    <row r="424" spans="4:6" ht="12">
      <c r="D424"/>
      <c r="E424"/>
      <c r="F424"/>
    </row>
    <row r="425" spans="4:6" ht="12">
      <c r="D425"/>
      <c r="E425"/>
      <c r="F425"/>
    </row>
    <row r="426" spans="4:6" ht="12">
      <c r="D426"/>
      <c r="E426"/>
      <c r="F426"/>
    </row>
    <row r="427" spans="4:6" ht="12">
      <c r="D427"/>
      <c r="E427"/>
      <c r="F427"/>
    </row>
    <row r="428" spans="4:6" ht="12">
      <c r="D428"/>
      <c r="E428"/>
      <c r="F428"/>
    </row>
    <row r="429" spans="4:6" ht="12">
      <c r="D429"/>
      <c r="E429"/>
      <c r="F429"/>
    </row>
    <row r="430" spans="4:6" ht="12">
      <c r="D430"/>
      <c r="E430"/>
      <c r="F430"/>
    </row>
    <row r="431" spans="4:6" ht="12">
      <c r="D431"/>
      <c r="E431"/>
      <c r="F431"/>
    </row>
    <row r="432" spans="4:6" ht="12">
      <c r="D432"/>
      <c r="E432"/>
      <c r="F432"/>
    </row>
    <row r="433" spans="4:6" ht="12">
      <c r="D433"/>
      <c r="E433"/>
      <c r="F433"/>
    </row>
    <row r="434" spans="4:6" ht="12">
      <c r="D434"/>
      <c r="E434"/>
      <c r="F434"/>
    </row>
    <row r="435" spans="4:6" ht="12">
      <c r="D435"/>
      <c r="E435"/>
      <c r="F435"/>
    </row>
    <row r="436" spans="4:6" ht="12">
      <c r="D436"/>
      <c r="E436"/>
      <c r="F436"/>
    </row>
    <row r="437" spans="4:6" ht="12">
      <c r="D437"/>
      <c r="E437"/>
      <c r="F437"/>
    </row>
    <row r="438" spans="4:6" ht="12">
      <c r="D438"/>
      <c r="E438"/>
      <c r="F438"/>
    </row>
    <row r="439" spans="4:6" ht="12">
      <c r="D439"/>
      <c r="E439"/>
      <c r="F439"/>
    </row>
    <row r="440" spans="4:6" ht="12">
      <c r="D440"/>
      <c r="E440"/>
      <c r="F440"/>
    </row>
    <row r="441" spans="4:6" ht="12">
      <c r="D441"/>
      <c r="E441"/>
      <c r="F441"/>
    </row>
    <row r="442" spans="4:6" ht="12">
      <c r="D442"/>
      <c r="E442"/>
      <c r="F442"/>
    </row>
    <row r="443" spans="4:6" ht="12">
      <c r="D443"/>
      <c r="E443"/>
      <c r="F443"/>
    </row>
    <row r="444" spans="4:6" ht="12">
      <c r="D444"/>
      <c r="E444"/>
      <c r="F444"/>
    </row>
    <row r="445" spans="4:6" ht="12">
      <c r="D445"/>
      <c r="E445"/>
      <c r="F445"/>
    </row>
    <row r="446" spans="4:6" ht="12">
      <c r="D446"/>
      <c r="E446"/>
      <c r="F446"/>
    </row>
    <row r="447" spans="4:6" ht="12">
      <c r="D447"/>
      <c r="E447"/>
      <c r="F447"/>
    </row>
    <row r="448" spans="4:6" ht="12">
      <c r="D448"/>
      <c r="E448"/>
      <c r="F448"/>
    </row>
    <row r="449" spans="4:6" ht="12">
      <c r="D449"/>
      <c r="E449"/>
      <c r="F449"/>
    </row>
    <row r="450" spans="4:6" ht="12">
      <c r="D450"/>
      <c r="E450"/>
      <c r="F450"/>
    </row>
    <row r="451" spans="4:6" ht="12">
      <c r="D451"/>
      <c r="E451"/>
      <c r="F451"/>
    </row>
    <row r="452" spans="4:6" ht="12">
      <c r="D452"/>
      <c r="E452"/>
      <c r="F452"/>
    </row>
    <row r="453" spans="4:6" ht="12">
      <c r="D453"/>
      <c r="E453"/>
      <c r="F453"/>
    </row>
    <row r="454" spans="4:6" ht="12">
      <c r="D454"/>
      <c r="E454"/>
      <c r="F454"/>
    </row>
    <row r="455" spans="4:6" ht="12">
      <c r="D455"/>
      <c r="E455"/>
      <c r="F455"/>
    </row>
    <row r="456" spans="4:6" ht="12">
      <c r="D456"/>
      <c r="E456"/>
      <c r="F456"/>
    </row>
    <row r="457" spans="4:6" ht="12">
      <c r="D457"/>
      <c r="E457"/>
      <c r="F457"/>
    </row>
    <row r="458" spans="4:6" ht="12">
      <c r="D458"/>
      <c r="E458"/>
      <c r="F458"/>
    </row>
    <row r="459" spans="4:6" ht="12">
      <c r="D459"/>
      <c r="E459"/>
      <c r="F459"/>
    </row>
    <row r="460" spans="4:6" ht="12">
      <c r="D460"/>
      <c r="E460"/>
      <c r="F460"/>
    </row>
    <row r="461" spans="4:6" ht="12">
      <c r="D461"/>
      <c r="E461"/>
      <c r="F461"/>
    </row>
    <row r="462" spans="4:6" ht="12">
      <c r="D462"/>
      <c r="E462"/>
      <c r="F462"/>
    </row>
    <row r="463" spans="4:6" ht="12">
      <c r="D463"/>
      <c r="E463"/>
      <c r="F463"/>
    </row>
    <row r="464" spans="4:6" ht="12">
      <c r="D464"/>
      <c r="E464"/>
      <c r="F464"/>
    </row>
    <row r="465" spans="4:6" ht="12">
      <c r="D465"/>
      <c r="E465"/>
      <c r="F465"/>
    </row>
    <row r="466" spans="4:6" ht="12">
      <c r="D466"/>
      <c r="E466"/>
      <c r="F466"/>
    </row>
    <row r="467" spans="4:6" ht="12">
      <c r="D467"/>
      <c r="E467"/>
      <c r="F467"/>
    </row>
    <row r="468" spans="4:6" ht="12">
      <c r="D468"/>
      <c r="E468"/>
      <c r="F468"/>
    </row>
    <row r="469" spans="4:6" ht="12">
      <c r="D469"/>
      <c r="E469"/>
      <c r="F469"/>
    </row>
    <row r="470" spans="4:6" ht="12">
      <c r="D470"/>
      <c r="E470"/>
      <c r="F470"/>
    </row>
    <row r="471" spans="4:6" ht="12">
      <c r="D471"/>
      <c r="E471"/>
      <c r="F471"/>
    </row>
    <row r="472" spans="4:6" ht="12">
      <c r="D472"/>
      <c r="E472"/>
      <c r="F472"/>
    </row>
    <row r="473" spans="4:6" ht="12">
      <c r="D473"/>
      <c r="E473"/>
      <c r="F473"/>
    </row>
    <row r="474" spans="4:6" ht="12">
      <c r="D474"/>
      <c r="E474"/>
      <c r="F474"/>
    </row>
    <row r="475" spans="4:6" ht="12">
      <c r="D475"/>
      <c r="E475"/>
      <c r="F475"/>
    </row>
    <row r="476" spans="4:6" ht="12">
      <c r="D476"/>
      <c r="E476"/>
      <c r="F476"/>
    </row>
    <row r="477" spans="4:6" ht="12">
      <c r="D477"/>
      <c r="E477"/>
      <c r="F477"/>
    </row>
    <row r="478" spans="4:6" ht="12">
      <c r="D478"/>
      <c r="E478"/>
      <c r="F478"/>
    </row>
    <row r="479" spans="4:6" ht="12">
      <c r="D479"/>
      <c r="E479"/>
      <c r="F479"/>
    </row>
    <row r="480" spans="4:6" ht="12">
      <c r="D480"/>
      <c r="E480"/>
      <c r="F480"/>
    </row>
    <row r="481" spans="4:6" ht="12">
      <c r="D481"/>
      <c r="E481"/>
      <c r="F481"/>
    </row>
    <row r="482" spans="4:6" ht="12">
      <c r="D482"/>
      <c r="E482"/>
      <c r="F482"/>
    </row>
    <row r="483" spans="4:6" ht="12">
      <c r="D483"/>
      <c r="E483"/>
      <c r="F483"/>
    </row>
    <row r="484" spans="4:6" ht="12">
      <c r="D484"/>
      <c r="E484"/>
      <c r="F484"/>
    </row>
    <row r="485" spans="4:6" ht="12">
      <c r="D485"/>
      <c r="E485"/>
      <c r="F485"/>
    </row>
    <row r="486" spans="4:6" ht="12">
      <c r="D486"/>
      <c r="E486"/>
      <c r="F486"/>
    </row>
    <row r="487" spans="4:6" ht="12">
      <c r="D487"/>
      <c r="E487"/>
      <c r="F487"/>
    </row>
    <row r="488" spans="4:6" ht="12">
      <c r="D488"/>
      <c r="E488"/>
      <c r="F488"/>
    </row>
    <row r="489" spans="4:6" ht="12">
      <c r="D489"/>
      <c r="E489"/>
      <c r="F489"/>
    </row>
    <row r="490" spans="4:6" ht="12">
      <c r="D490"/>
      <c r="E490"/>
      <c r="F490"/>
    </row>
    <row r="491" spans="4:6" ht="12">
      <c r="D491"/>
      <c r="E491"/>
      <c r="F491"/>
    </row>
    <row r="492" spans="4:6" ht="12">
      <c r="D492"/>
      <c r="E492"/>
      <c r="F492"/>
    </row>
    <row r="493" spans="4:6" ht="12">
      <c r="D493"/>
      <c r="E493"/>
      <c r="F493"/>
    </row>
    <row r="494" spans="4:6" ht="12">
      <c r="D494"/>
      <c r="E494"/>
      <c r="F494"/>
    </row>
    <row r="495" spans="4:6" ht="12">
      <c r="D495"/>
      <c r="E495"/>
      <c r="F495"/>
    </row>
    <row r="496" spans="4:6" ht="12">
      <c r="D496"/>
      <c r="E496"/>
      <c r="F496"/>
    </row>
    <row r="497" spans="4:6" ht="12">
      <c r="D497"/>
      <c r="E497"/>
      <c r="F497"/>
    </row>
    <row r="498" spans="4:6" ht="12">
      <c r="D498"/>
      <c r="E498"/>
      <c r="F498"/>
    </row>
    <row r="499" spans="4:6" ht="12">
      <c r="D499"/>
      <c r="E499"/>
      <c r="F499"/>
    </row>
    <row r="500" spans="4:6" ht="12">
      <c r="D500"/>
      <c r="E500"/>
      <c r="F500"/>
    </row>
    <row r="501" spans="4:6" ht="12">
      <c r="D501"/>
      <c r="E501"/>
      <c r="F501"/>
    </row>
    <row r="502" spans="4:6" ht="12">
      <c r="D502"/>
      <c r="E502"/>
      <c r="F502"/>
    </row>
    <row r="503" spans="4:6" ht="12">
      <c r="D503"/>
      <c r="E503"/>
      <c r="F503"/>
    </row>
    <row r="504" spans="4:6" ht="12">
      <c r="D504"/>
      <c r="E504"/>
      <c r="F504"/>
    </row>
    <row r="505" spans="4:6" ht="12">
      <c r="D505"/>
      <c r="E505"/>
      <c r="F505"/>
    </row>
    <row r="506" spans="4:6" ht="12">
      <c r="D506"/>
      <c r="E506"/>
      <c r="F506"/>
    </row>
    <row r="507" spans="4:6" ht="12">
      <c r="D507"/>
      <c r="E507"/>
      <c r="F507"/>
    </row>
    <row r="508" spans="4:6" ht="12">
      <c r="D508"/>
      <c r="E508"/>
      <c r="F508"/>
    </row>
    <row r="509" spans="4:6" ht="12">
      <c r="D509"/>
      <c r="E509"/>
      <c r="F509"/>
    </row>
    <row r="510" spans="4:6" ht="12">
      <c r="D510"/>
      <c r="E510"/>
      <c r="F510"/>
    </row>
    <row r="511" spans="4:6" ht="12">
      <c r="D511"/>
      <c r="E511"/>
      <c r="F511"/>
    </row>
    <row r="512" spans="4:6" ht="12">
      <c r="D512"/>
      <c r="E512"/>
      <c r="F512"/>
    </row>
    <row r="513" spans="4:6" ht="12">
      <c r="D513"/>
      <c r="E513"/>
      <c r="F513"/>
    </row>
    <row r="514" spans="4:6" ht="12">
      <c r="D514"/>
      <c r="E514"/>
      <c r="F514"/>
    </row>
    <row r="515" spans="4:6" ht="12">
      <c r="D515"/>
      <c r="E515"/>
      <c r="F515"/>
    </row>
    <row r="516" spans="4:6" ht="12">
      <c r="D516"/>
      <c r="E516"/>
      <c r="F516"/>
    </row>
    <row r="517" spans="4:6" ht="12">
      <c r="D517"/>
      <c r="E517"/>
      <c r="F517"/>
    </row>
    <row r="518" spans="4:6" ht="12">
      <c r="D518"/>
      <c r="E518"/>
      <c r="F518"/>
    </row>
    <row r="519" spans="4:6" ht="12">
      <c r="D519"/>
      <c r="E519"/>
      <c r="F519"/>
    </row>
    <row r="520" spans="4:6" ht="12">
      <c r="D520"/>
      <c r="E520"/>
      <c r="F520"/>
    </row>
    <row r="521" spans="4:6" ht="12">
      <c r="D521"/>
      <c r="E521"/>
      <c r="F521"/>
    </row>
    <row r="522" spans="4:6" ht="12">
      <c r="D522"/>
      <c r="E522"/>
      <c r="F522"/>
    </row>
    <row r="523" spans="4:6" ht="12">
      <c r="D523"/>
      <c r="E523"/>
      <c r="F523"/>
    </row>
    <row r="524" spans="4:6" ht="12">
      <c r="D524"/>
      <c r="E524"/>
      <c r="F524"/>
    </row>
    <row r="525" spans="4:6" ht="12">
      <c r="D525"/>
      <c r="E525"/>
      <c r="F525"/>
    </row>
    <row r="526" spans="4:6" ht="12">
      <c r="D526"/>
      <c r="E526"/>
      <c r="F526"/>
    </row>
    <row r="527" spans="4:6" ht="12">
      <c r="D527"/>
      <c r="E527"/>
      <c r="F527"/>
    </row>
    <row r="528" spans="4:6" ht="12">
      <c r="D528"/>
      <c r="E528"/>
      <c r="F528"/>
    </row>
    <row r="529" spans="4:6" ht="12">
      <c r="D529"/>
      <c r="E529"/>
      <c r="F529"/>
    </row>
    <row r="530" spans="4:6" ht="12">
      <c r="D530"/>
      <c r="E530"/>
      <c r="F530"/>
    </row>
    <row r="531" spans="4:6" ht="12">
      <c r="D531"/>
      <c r="E531"/>
      <c r="F531"/>
    </row>
    <row r="532" spans="4:6" ht="12">
      <c r="D532"/>
      <c r="E532"/>
      <c r="F532"/>
    </row>
    <row r="533" spans="4:6" ht="12">
      <c r="D533"/>
      <c r="E533"/>
      <c r="F533"/>
    </row>
    <row r="534" spans="4:6" ht="12">
      <c r="D534"/>
      <c r="E534"/>
      <c r="F534"/>
    </row>
    <row r="535" spans="4:6" ht="12">
      <c r="D535"/>
      <c r="E535"/>
      <c r="F535"/>
    </row>
    <row r="536" spans="4:6" ht="12">
      <c r="D536"/>
      <c r="E536"/>
      <c r="F536"/>
    </row>
    <row r="537" spans="4:6" ht="12">
      <c r="D537"/>
      <c r="E537"/>
      <c r="F537"/>
    </row>
    <row r="538" spans="4:6" ht="12">
      <c r="D538"/>
      <c r="E538"/>
      <c r="F538"/>
    </row>
    <row r="539" spans="4:6" ht="12">
      <c r="D539"/>
      <c r="E539"/>
      <c r="F539"/>
    </row>
    <row r="540" spans="4:6" ht="12">
      <c r="D540"/>
      <c r="E540"/>
      <c r="F540"/>
    </row>
    <row r="541" spans="4:6" ht="12">
      <c r="D541"/>
      <c r="E541"/>
      <c r="F541"/>
    </row>
    <row r="542" spans="4:6" ht="12">
      <c r="D542"/>
      <c r="E542"/>
      <c r="F542"/>
    </row>
    <row r="543" spans="4:6" ht="12">
      <c r="D543"/>
      <c r="E543"/>
      <c r="F543"/>
    </row>
    <row r="544" spans="4:6" ht="12">
      <c r="D544"/>
      <c r="E544"/>
      <c r="F544"/>
    </row>
    <row r="545" spans="4:6" ht="12">
      <c r="D545"/>
      <c r="E545"/>
      <c r="F545"/>
    </row>
    <row r="546" spans="4:6" ht="12">
      <c r="D546"/>
      <c r="E546"/>
      <c r="F546"/>
    </row>
    <row r="547" spans="4:6" ht="12">
      <c r="D547"/>
      <c r="E547"/>
      <c r="F547"/>
    </row>
    <row r="548" spans="4:6" ht="12">
      <c r="D548"/>
      <c r="E548"/>
      <c r="F548"/>
    </row>
  </sheetData>
  <sheetProtection/>
  <conditionalFormatting sqref="G12:G42 P41:S42 BT42:BW42">
    <cfRule type="expression" priority="2329" dxfId="103" stopIfTrue="1">
      <formula>G12=$B$18</formula>
    </cfRule>
  </conditionalFormatting>
  <conditionalFormatting sqref="O12:O42">
    <cfRule type="expression" priority="2328" dxfId="103" stopIfTrue="1">
      <formula>O12=$B$18</formula>
    </cfRule>
  </conditionalFormatting>
  <conditionalFormatting sqref="W12:W42">
    <cfRule type="expression" priority="2327" dxfId="103" stopIfTrue="1">
      <formula>W12=$B$18</formula>
    </cfRule>
  </conditionalFormatting>
  <conditionalFormatting sqref="AE12:AE41">
    <cfRule type="expression" priority="2326" dxfId="103" stopIfTrue="1">
      <formula>AE12=$B$18</formula>
    </cfRule>
  </conditionalFormatting>
  <conditionalFormatting sqref="AM12:AM42">
    <cfRule type="expression" priority="2325" dxfId="103" stopIfTrue="1">
      <formula>AM12=$B$18</formula>
    </cfRule>
  </conditionalFormatting>
  <conditionalFormatting sqref="AU12:AU42">
    <cfRule type="expression" priority="2324" dxfId="103" stopIfTrue="1">
      <formula>AU12=$B$18</formula>
    </cfRule>
  </conditionalFormatting>
  <conditionalFormatting sqref="BC12:BC42">
    <cfRule type="expression" priority="2323" dxfId="103" stopIfTrue="1">
      <formula>BC12=$B$18</formula>
    </cfRule>
  </conditionalFormatting>
  <conditionalFormatting sqref="BK12:BK42">
    <cfRule type="expression" priority="2322" dxfId="103" stopIfTrue="1">
      <formula>BK12=$B$18</formula>
    </cfRule>
  </conditionalFormatting>
  <conditionalFormatting sqref="BS12:BS42">
    <cfRule type="expression" priority="2321" dxfId="103" stopIfTrue="1">
      <formula>BS12=$B$18</formula>
    </cfRule>
  </conditionalFormatting>
  <conditionalFormatting sqref="CA12:CA42">
    <cfRule type="expression" priority="2320" dxfId="103" stopIfTrue="1">
      <formula>CA12=$B$18</formula>
    </cfRule>
  </conditionalFormatting>
  <conditionalFormatting sqref="CI12:CI42">
    <cfRule type="expression" priority="2319" dxfId="103" stopIfTrue="1">
      <formula>CI12=$B$18</formula>
    </cfRule>
  </conditionalFormatting>
  <conditionalFormatting sqref="CQ12:CQ42">
    <cfRule type="expression" priority="2318" dxfId="103" stopIfTrue="1">
      <formula>CQ12=$B$18</formula>
    </cfRule>
  </conditionalFormatting>
  <conditionalFormatting sqref="N40">
    <cfRule type="expression" priority="2314" dxfId="100" stopIfTrue="1">
      <formula>$M$40=0</formula>
    </cfRule>
    <cfRule type="expression" priority="2317" dxfId="101" stopIfTrue="1">
      <formula>$C$5="non"</formula>
    </cfRule>
  </conditionalFormatting>
  <conditionalFormatting sqref="M40">
    <cfRule type="expression" priority="2316" dxfId="100" stopIfTrue="1">
      <formula>$M$40=0</formula>
    </cfRule>
  </conditionalFormatting>
  <conditionalFormatting sqref="O40">
    <cfRule type="expression" priority="2315" dxfId="74" stopIfTrue="1">
      <formula>$M$40=0</formula>
    </cfRule>
  </conditionalFormatting>
  <conditionalFormatting sqref="H46">
    <cfRule type="expression" priority="2313" dxfId="62" stopIfTrue="1">
      <formula>$H$47&lt;&gt;0</formula>
    </cfRule>
  </conditionalFormatting>
  <conditionalFormatting sqref="P46:S46">
    <cfRule type="expression" priority="2312" dxfId="62" stopIfTrue="1">
      <formula>P$47&lt;&gt;0</formula>
    </cfRule>
  </conditionalFormatting>
  <conditionalFormatting sqref="I43:J43">
    <cfRule type="expression" priority="2273" dxfId="75" stopIfTrue="1">
      <formula>I$46&lt;&gt;""</formula>
    </cfRule>
  </conditionalFormatting>
  <conditionalFormatting sqref="P43:S43">
    <cfRule type="expression" priority="2289" dxfId="75" stopIfTrue="1">
      <formula>P$46&lt;&gt;""</formula>
    </cfRule>
  </conditionalFormatting>
  <conditionalFormatting sqref="H43">
    <cfRule type="expression" priority="2288" dxfId="75" stopIfTrue="1">
      <formula>H$46&lt;&gt;""</formula>
    </cfRule>
  </conditionalFormatting>
  <conditionalFormatting sqref="I5">
    <cfRule type="expression" priority="2285" dxfId="62" stopIfTrue="1">
      <formula>I47&lt;&gt;0</formula>
    </cfRule>
  </conditionalFormatting>
  <conditionalFormatting sqref="I46:J46">
    <cfRule type="expression" priority="2274" dxfId="62" stopIfTrue="1">
      <formula>$H$47&lt;&gt;0</formula>
    </cfRule>
  </conditionalFormatting>
  <conditionalFormatting sqref="K46">
    <cfRule type="expression" priority="2270" dxfId="62" stopIfTrue="1">
      <formula>$H$47&lt;&gt;0</formula>
    </cfRule>
  </conditionalFormatting>
  <conditionalFormatting sqref="K43">
    <cfRule type="expression" priority="2269" dxfId="75" stopIfTrue="1">
      <formula>K$46&lt;&gt;""</formula>
    </cfRule>
  </conditionalFormatting>
  <conditionalFormatting sqref="H5">
    <cfRule type="expression" priority="2230" dxfId="62" stopIfTrue="1">
      <formula>H47&lt;&gt;0</formula>
    </cfRule>
  </conditionalFormatting>
  <conditionalFormatting sqref="J5">
    <cfRule type="expression" priority="2229" dxfId="62" stopIfTrue="1">
      <formula>$J$47&lt;&gt;0</formula>
    </cfRule>
  </conditionalFormatting>
  <conditionalFormatting sqref="K5">
    <cfRule type="expression" priority="2228" dxfId="62" stopIfTrue="1">
      <formula>$K$47&lt;&gt;0</formula>
    </cfRule>
  </conditionalFormatting>
  <conditionalFormatting sqref="Q5">
    <cfRule type="expression" priority="2227" dxfId="62" stopIfTrue="1">
      <formula>Q47&lt;&gt;0</formula>
    </cfRule>
  </conditionalFormatting>
  <conditionalFormatting sqref="P5">
    <cfRule type="expression" priority="2221" dxfId="62" stopIfTrue="1">
      <formula>P47&lt;&gt;0</formula>
    </cfRule>
  </conditionalFormatting>
  <conditionalFormatting sqref="R5">
    <cfRule type="expression" priority="2220" dxfId="62" stopIfTrue="1">
      <formula>$R$47&lt;&gt;0</formula>
    </cfRule>
  </conditionalFormatting>
  <conditionalFormatting sqref="S5">
    <cfRule type="expression" priority="2219" dxfId="62" stopIfTrue="1">
      <formula>$S$47&lt;&gt;0</formula>
    </cfRule>
  </conditionalFormatting>
  <conditionalFormatting sqref="X46:AA46">
    <cfRule type="expression" priority="2194" dxfId="62" stopIfTrue="1">
      <formula>X$47&lt;&gt;0</formula>
    </cfRule>
  </conditionalFormatting>
  <conditionalFormatting sqref="X43:AA43">
    <cfRule type="expression" priority="2193" dxfId="75" stopIfTrue="1">
      <formula>X$46&lt;&gt;""</formula>
    </cfRule>
  </conditionalFormatting>
  <conditionalFormatting sqref="X5">
    <cfRule type="expression" priority="2188" dxfId="62" stopIfTrue="1">
      <formula>X47&lt;&gt;0</formula>
    </cfRule>
  </conditionalFormatting>
  <conditionalFormatting sqref="AA5">
    <cfRule type="expression" priority="2166" dxfId="62" stopIfTrue="1">
      <formula>AA47&lt;&gt;0</formula>
    </cfRule>
  </conditionalFormatting>
  <conditionalFormatting sqref="Y5">
    <cfRule type="expression" priority="2165" dxfId="62" stopIfTrue="1">
      <formula>Y47&lt;&gt;0</formula>
    </cfRule>
  </conditionalFormatting>
  <conditionalFormatting sqref="Z5">
    <cfRule type="expression" priority="2164" dxfId="62" stopIfTrue="1">
      <formula>Z47&lt;&gt;0</formula>
    </cfRule>
  </conditionalFormatting>
  <conditionalFormatting sqref="AF46:AI46">
    <cfRule type="expression" priority="2151" dxfId="62" stopIfTrue="1">
      <formula>AF$47&lt;&gt;0</formula>
    </cfRule>
  </conditionalFormatting>
  <conditionalFormatting sqref="AF43:AI43">
    <cfRule type="expression" priority="2150" dxfId="75" stopIfTrue="1">
      <formula>AF$46&lt;&gt;""</formula>
    </cfRule>
  </conditionalFormatting>
  <conditionalFormatting sqref="AI5">
    <cfRule type="expression" priority="2132" dxfId="62" stopIfTrue="1">
      <formula>AI47&lt;&gt;0</formula>
    </cfRule>
  </conditionalFormatting>
  <conditionalFormatting sqref="AG5">
    <cfRule type="expression" priority="2131" dxfId="62" stopIfTrue="1">
      <formula>AG47&lt;&gt;0</formula>
    </cfRule>
  </conditionalFormatting>
  <conditionalFormatting sqref="AH5">
    <cfRule type="expression" priority="2130" dxfId="62" stopIfTrue="1">
      <formula>AH47&lt;&gt;0</formula>
    </cfRule>
  </conditionalFormatting>
  <conditionalFormatting sqref="AF5">
    <cfRule type="expression" priority="2129" dxfId="62" stopIfTrue="1">
      <formula>AF47&lt;&gt;0</formula>
    </cfRule>
  </conditionalFormatting>
  <conditionalFormatting sqref="AN46:AQ46">
    <cfRule type="expression" priority="2125" dxfId="62" stopIfTrue="1">
      <formula>AN$47&lt;&gt;0</formula>
    </cfRule>
  </conditionalFormatting>
  <conditionalFormatting sqref="AN43:AQ43">
    <cfRule type="expression" priority="2124" dxfId="75" stopIfTrue="1">
      <formula>AN$46&lt;&gt;""</formula>
    </cfRule>
  </conditionalFormatting>
  <conditionalFormatting sqref="AQ5">
    <cfRule type="expression" priority="2108" dxfId="62" stopIfTrue="1">
      <formula>AQ47&lt;&gt;0</formula>
    </cfRule>
  </conditionalFormatting>
  <conditionalFormatting sqref="AO5">
    <cfRule type="expression" priority="2107" dxfId="62" stopIfTrue="1">
      <formula>AO47&lt;&gt;0</formula>
    </cfRule>
  </conditionalFormatting>
  <conditionalFormatting sqref="AP5">
    <cfRule type="expression" priority="2106" dxfId="62" stopIfTrue="1">
      <formula>AP47&lt;&gt;0</formula>
    </cfRule>
  </conditionalFormatting>
  <conditionalFormatting sqref="AN5">
    <cfRule type="expression" priority="2105" dxfId="62" stopIfTrue="1">
      <formula>AN47&lt;&gt;0</formula>
    </cfRule>
  </conditionalFormatting>
  <conditionalFormatting sqref="AV46:AY46">
    <cfRule type="expression" priority="2101" dxfId="62" stopIfTrue="1">
      <formula>AV$47&lt;&gt;0</formula>
    </cfRule>
  </conditionalFormatting>
  <conditionalFormatting sqref="AV43:AY43">
    <cfRule type="expression" priority="2100" dxfId="75" stopIfTrue="1">
      <formula>AV$46&lt;&gt;""</formula>
    </cfRule>
  </conditionalFormatting>
  <conditionalFormatting sqref="AY5">
    <cfRule type="expression" priority="2084" dxfId="62" stopIfTrue="1">
      <formula>AY47&lt;&gt;0</formula>
    </cfRule>
  </conditionalFormatting>
  <conditionalFormatting sqref="AW5">
    <cfRule type="expression" priority="2083" dxfId="62" stopIfTrue="1">
      <formula>AW47&lt;&gt;0</formula>
    </cfRule>
  </conditionalFormatting>
  <conditionalFormatting sqref="AX5">
    <cfRule type="expression" priority="2082" dxfId="62" stopIfTrue="1">
      <formula>AX47&lt;&gt;0</formula>
    </cfRule>
  </conditionalFormatting>
  <conditionalFormatting sqref="AV5">
    <cfRule type="expression" priority="2081" dxfId="62" stopIfTrue="1">
      <formula>AV47&lt;&gt;0</formula>
    </cfRule>
  </conditionalFormatting>
  <conditionalFormatting sqref="BD46:BG46">
    <cfRule type="expression" priority="2077" dxfId="62" stopIfTrue="1">
      <formula>BD$47&lt;&gt;0</formula>
    </cfRule>
  </conditionalFormatting>
  <conditionalFormatting sqref="BD43:BG43">
    <cfRule type="expression" priority="2076" dxfId="75" stopIfTrue="1">
      <formula>BD$46&lt;&gt;""</formula>
    </cfRule>
  </conditionalFormatting>
  <conditionalFormatting sqref="BG5">
    <cfRule type="expression" priority="2060" dxfId="62" stopIfTrue="1">
      <formula>BG47&lt;&gt;0</formula>
    </cfRule>
  </conditionalFormatting>
  <conditionalFormatting sqref="BE5">
    <cfRule type="expression" priority="2059" dxfId="62" stopIfTrue="1">
      <formula>BE47&lt;&gt;0</formula>
    </cfRule>
  </conditionalFormatting>
  <conditionalFormatting sqref="BF5">
    <cfRule type="expression" priority="2058" dxfId="62" stopIfTrue="1">
      <formula>BF47&lt;&gt;0</formula>
    </cfRule>
  </conditionalFormatting>
  <conditionalFormatting sqref="BD5">
    <cfRule type="expression" priority="2057" dxfId="62" stopIfTrue="1">
      <formula>BD47&lt;&gt;0</formula>
    </cfRule>
  </conditionalFormatting>
  <conditionalFormatting sqref="BL46:BO46">
    <cfRule type="expression" priority="2044" dxfId="62" stopIfTrue="1">
      <formula>BL$47&lt;&gt;0</formula>
    </cfRule>
  </conditionalFormatting>
  <conditionalFormatting sqref="BL43:BO43">
    <cfRule type="expression" priority="2043" dxfId="75" stopIfTrue="1">
      <formula>BL$46&lt;&gt;""</formula>
    </cfRule>
  </conditionalFormatting>
  <conditionalFormatting sqref="BO5">
    <cfRule type="expression" priority="2027" dxfId="62" stopIfTrue="1">
      <formula>BO47&lt;&gt;0</formula>
    </cfRule>
  </conditionalFormatting>
  <conditionalFormatting sqref="BM5">
    <cfRule type="expression" priority="2026" dxfId="62" stopIfTrue="1">
      <formula>BM47&lt;&gt;0</formula>
    </cfRule>
  </conditionalFormatting>
  <conditionalFormatting sqref="BN5">
    <cfRule type="expression" priority="2025" dxfId="62" stopIfTrue="1">
      <formula>BN47&lt;&gt;0</formula>
    </cfRule>
  </conditionalFormatting>
  <conditionalFormatting sqref="BL5">
    <cfRule type="expression" priority="2024" dxfId="62" stopIfTrue="1">
      <formula>BL47&lt;&gt;0</formula>
    </cfRule>
  </conditionalFormatting>
  <conditionalFormatting sqref="BT46:BW46">
    <cfRule type="expression" priority="2020" dxfId="62" stopIfTrue="1">
      <formula>BT$47&lt;&gt;0</formula>
    </cfRule>
  </conditionalFormatting>
  <conditionalFormatting sqref="BT43:BW43">
    <cfRule type="expression" priority="2019" dxfId="75" stopIfTrue="1">
      <formula>BT$46&lt;&gt;""</formula>
    </cfRule>
  </conditionalFormatting>
  <conditionalFormatting sqref="BW5">
    <cfRule type="expression" priority="2003" dxfId="62" stopIfTrue="1">
      <formula>BW47&lt;&gt;0</formula>
    </cfRule>
  </conditionalFormatting>
  <conditionalFormatting sqref="BU5">
    <cfRule type="expression" priority="2002" dxfId="62" stopIfTrue="1">
      <formula>BU47&lt;&gt;0</formula>
    </cfRule>
  </conditionalFormatting>
  <conditionalFormatting sqref="BV5">
    <cfRule type="expression" priority="2001" dxfId="62" stopIfTrue="1">
      <formula>BV47&lt;&gt;0</formula>
    </cfRule>
  </conditionalFormatting>
  <conditionalFormatting sqref="BT5">
    <cfRule type="expression" priority="2000" dxfId="62" stopIfTrue="1">
      <formula>BT47&lt;&gt;0</formula>
    </cfRule>
  </conditionalFormatting>
  <conditionalFormatting sqref="CB46:CE46">
    <cfRule type="expression" priority="1995" dxfId="62" stopIfTrue="1">
      <formula>CB$47&lt;&gt;0</formula>
    </cfRule>
  </conditionalFormatting>
  <conditionalFormatting sqref="CB43:CE43">
    <cfRule type="expression" priority="1994" dxfId="75" stopIfTrue="1">
      <formula>CB$46&lt;&gt;""</formula>
    </cfRule>
  </conditionalFormatting>
  <conditionalFormatting sqref="CE5">
    <cfRule type="expression" priority="1978" dxfId="62" stopIfTrue="1">
      <formula>CE47&lt;&gt;0</formula>
    </cfRule>
  </conditionalFormatting>
  <conditionalFormatting sqref="CC5">
    <cfRule type="expression" priority="1977" dxfId="62" stopIfTrue="1">
      <formula>CC47&lt;&gt;0</formula>
    </cfRule>
  </conditionalFormatting>
  <conditionalFormatting sqref="CD5">
    <cfRule type="expression" priority="1976" dxfId="62" stopIfTrue="1">
      <formula>CD47&lt;&gt;0</formula>
    </cfRule>
  </conditionalFormatting>
  <conditionalFormatting sqref="CB5">
    <cfRule type="expression" priority="1975" dxfId="62" stopIfTrue="1">
      <formula>CB47&lt;&gt;0</formula>
    </cfRule>
  </conditionalFormatting>
  <conditionalFormatting sqref="CJ42:CM42">
    <cfRule type="expression" priority="1971" dxfId="103" stopIfTrue="1">
      <formula>CJ42=$B$18</formula>
    </cfRule>
  </conditionalFormatting>
  <conditionalFormatting sqref="CJ46:CM46">
    <cfRule type="expression" priority="1970" dxfId="62" stopIfTrue="1">
      <formula>CJ$47&lt;&gt;0</formula>
    </cfRule>
  </conditionalFormatting>
  <conditionalFormatting sqref="CJ43:CM43">
    <cfRule type="expression" priority="1969" dxfId="75" stopIfTrue="1">
      <formula>CJ$46&lt;&gt;""</formula>
    </cfRule>
  </conditionalFormatting>
  <conditionalFormatting sqref="CM5">
    <cfRule type="expression" priority="1953" dxfId="62" stopIfTrue="1">
      <formula>CM47&lt;&gt;0</formula>
    </cfRule>
  </conditionalFormatting>
  <conditionalFormatting sqref="CK5">
    <cfRule type="expression" priority="1952" dxfId="62" stopIfTrue="1">
      <formula>CK47&lt;&gt;0</formula>
    </cfRule>
  </conditionalFormatting>
  <conditionalFormatting sqref="CL5">
    <cfRule type="expression" priority="1951" dxfId="62" stopIfTrue="1">
      <formula>CL47&lt;&gt;0</formula>
    </cfRule>
  </conditionalFormatting>
  <conditionalFormatting sqref="CJ5">
    <cfRule type="expression" priority="1950" dxfId="62" stopIfTrue="1">
      <formula>CJ47&lt;&gt;0</formula>
    </cfRule>
  </conditionalFormatting>
  <conditionalFormatting sqref="CR46:CU46">
    <cfRule type="expression" priority="1945" dxfId="62" stopIfTrue="1">
      <formula>CR$47&lt;&gt;0</formula>
    </cfRule>
  </conditionalFormatting>
  <conditionalFormatting sqref="CR43:CU43">
    <cfRule type="expression" priority="1944" dxfId="75" stopIfTrue="1">
      <formula>CR$46&lt;&gt;""</formula>
    </cfRule>
  </conditionalFormatting>
  <conditionalFormatting sqref="CU5">
    <cfRule type="expression" priority="1928" dxfId="62" stopIfTrue="1">
      <formula>CU47&lt;&gt;0</formula>
    </cfRule>
  </conditionalFormatting>
  <conditionalFormatting sqref="CS5">
    <cfRule type="expression" priority="1927" dxfId="62" stopIfTrue="1">
      <formula>CS47&lt;&gt;0</formula>
    </cfRule>
  </conditionalFormatting>
  <conditionalFormatting sqref="CT5">
    <cfRule type="expression" priority="1926" dxfId="62" stopIfTrue="1">
      <formula>CT47&lt;&gt;0</formula>
    </cfRule>
  </conditionalFormatting>
  <conditionalFormatting sqref="CR5">
    <cfRule type="expression" priority="1925" dxfId="62" stopIfTrue="1">
      <formula>CR47&lt;&gt;0</formula>
    </cfRule>
  </conditionalFormatting>
  <conditionalFormatting sqref="AE42">
    <cfRule type="expression" priority="1924" dxfId="103" stopIfTrue="1">
      <formula>AE42=$B$18</formula>
    </cfRule>
  </conditionalFormatting>
  <conditionalFormatting sqref="P40">
    <cfRule type="expression" priority="17" dxfId="103" stopIfTrue="1">
      <formula>P40=$B$18</formula>
    </cfRule>
  </conditionalFormatting>
  <conditionalFormatting sqref="P40">
    <cfRule type="expression" priority="16" dxfId="74" stopIfTrue="1">
      <formula>$M$40=0</formula>
    </cfRule>
  </conditionalFormatting>
  <conditionalFormatting sqref="Q40">
    <cfRule type="expression" priority="15" dxfId="103" stopIfTrue="1">
      <formula>Q40=$B$18</formula>
    </cfRule>
  </conditionalFormatting>
  <conditionalFormatting sqref="Q40">
    <cfRule type="expression" priority="14" dxfId="74" stopIfTrue="1">
      <formula>$M$40=0</formula>
    </cfRule>
  </conditionalFormatting>
  <conditionalFormatting sqref="R40">
    <cfRule type="expression" priority="13" dxfId="103" stopIfTrue="1">
      <formula>R40=$B$18</formula>
    </cfRule>
  </conditionalFormatting>
  <conditionalFormatting sqref="R40">
    <cfRule type="expression" priority="12" dxfId="74" stopIfTrue="1">
      <formula>$M$40=0</formula>
    </cfRule>
  </conditionalFormatting>
  <conditionalFormatting sqref="S40">
    <cfRule type="expression" priority="11" dxfId="103" stopIfTrue="1">
      <formula>S40=$B$18</formula>
    </cfRule>
  </conditionalFormatting>
  <conditionalFormatting sqref="S40">
    <cfRule type="expression" priority="10" dxfId="74" stopIfTrue="1">
      <formula>$M$40=0</formula>
    </cfRule>
  </conditionalFormatting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K546"/>
  <sheetViews>
    <sheetView zoomScalePageLayoutView="0" workbookViewId="0" topLeftCell="A27">
      <selection activeCell="R41" sqref="R41"/>
    </sheetView>
  </sheetViews>
  <sheetFormatPr defaultColWidth="11.421875" defaultRowHeight="12.75"/>
  <cols>
    <col min="1" max="1" width="4.421875" style="31" customWidth="1"/>
    <col min="2" max="2" width="15.00390625" style="31" bestFit="1" customWidth="1"/>
    <col min="3" max="3" width="8.8515625" style="31" customWidth="1"/>
    <col min="4" max="4" width="4.28125" style="120" hidden="1" customWidth="1"/>
    <col min="5" max="5" width="4.421875" style="120" customWidth="1"/>
    <col min="6" max="6" width="3.8515625" style="120" customWidth="1"/>
    <col min="8" max="8" width="20.57421875" style="0" bestFit="1" customWidth="1"/>
    <col min="9" max="9" width="1.57421875" style="0" customWidth="1"/>
    <col min="10" max="10" width="3.140625" style="0" hidden="1" customWidth="1"/>
    <col min="11" max="11" width="3.140625" style="0" customWidth="1"/>
    <col min="13" max="13" width="20.57421875" style="0" bestFit="1" customWidth="1"/>
    <col min="14" max="14" width="1.421875" style="0" customWidth="1"/>
    <col min="15" max="15" width="3.28125" style="0" hidden="1" customWidth="1"/>
    <col min="16" max="16" width="4.140625" style="0" customWidth="1"/>
    <col min="18" max="18" width="20.57421875" style="0" bestFit="1" customWidth="1"/>
    <col min="19" max="19" width="2.00390625" style="0" customWidth="1"/>
    <col min="20" max="20" width="3.8515625" style="0" hidden="1" customWidth="1"/>
    <col min="21" max="21" width="4.421875" style="0" customWidth="1"/>
    <col min="23" max="23" width="20.57421875" style="0" bestFit="1" customWidth="1"/>
    <col min="24" max="24" width="1.57421875" style="0" customWidth="1"/>
    <col min="25" max="25" width="3.57421875" style="0" hidden="1" customWidth="1"/>
    <col min="26" max="26" width="4.57421875" style="0" customWidth="1"/>
    <col min="28" max="28" width="20.57421875" style="0" bestFit="1" customWidth="1"/>
    <col min="29" max="29" width="1.7109375" style="0" customWidth="1"/>
    <col min="30" max="30" width="4.140625" style="0" hidden="1" customWidth="1"/>
    <col min="31" max="31" width="4.28125" style="0" customWidth="1"/>
    <col min="33" max="33" width="20.57421875" style="0" bestFit="1" customWidth="1"/>
    <col min="34" max="34" width="1.57421875" style="0" customWidth="1"/>
    <col min="35" max="35" width="3.8515625" style="0" hidden="1" customWidth="1"/>
    <col min="36" max="36" width="4.140625" style="0" customWidth="1"/>
    <col min="38" max="38" width="20.57421875" style="0" bestFit="1" customWidth="1"/>
    <col min="39" max="39" width="1.421875" style="0" customWidth="1"/>
    <col min="40" max="40" width="4.421875" style="0" hidden="1" customWidth="1"/>
    <col min="41" max="41" width="4.7109375" style="0" customWidth="1"/>
    <col min="43" max="43" width="20.57421875" style="0" bestFit="1" customWidth="1"/>
    <col min="44" max="44" width="1.421875" style="0" customWidth="1"/>
    <col min="45" max="45" width="4.140625" style="0" hidden="1" customWidth="1"/>
    <col min="46" max="46" width="4.57421875" style="0" customWidth="1"/>
    <col min="48" max="48" width="20.57421875" style="0" bestFit="1" customWidth="1"/>
    <col min="49" max="49" width="1.28515625" style="0" customWidth="1"/>
    <col min="50" max="50" width="3.57421875" style="0" hidden="1" customWidth="1"/>
    <col min="51" max="51" width="4.8515625" style="0" customWidth="1"/>
    <col min="53" max="53" width="20.57421875" style="0" bestFit="1" customWidth="1"/>
    <col min="54" max="54" width="1.57421875" style="0" customWidth="1"/>
    <col min="55" max="55" width="3.57421875" style="0" hidden="1" customWidth="1"/>
    <col min="56" max="56" width="5.00390625" style="0" customWidth="1"/>
    <col min="58" max="58" width="20.57421875" style="0" bestFit="1" customWidth="1"/>
    <col min="59" max="59" width="1.28515625" style="0" customWidth="1"/>
    <col min="60" max="60" width="3.421875" style="0" hidden="1" customWidth="1"/>
    <col min="61" max="61" width="4.421875" style="0" customWidth="1"/>
    <col min="63" max="63" width="20.57421875" style="0" bestFit="1" customWidth="1"/>
    <col min="64" max="64" width="6.28125" style="0" customWidth="1"/>
  </cols>
  <sheetData>
    <row r="1" spans="4:7" ht="12">
      <c r="D1" s="5"/>
      <c r="E1" s="5"/>
      <c r="F1" s="5"/>
      <c r="G1" s="5"/>
    </row>
    <row r="2" spans="4:64" ht="12">
      <c r="D2" s="5"/>
      <c r="E2" s="5"/>
      <c r="F2" s="5"/>
      <c r="G2" s="5"/>
      <c r="H2" s="129" t="s">
        <v>153</v>
      </c>
      <c r="I2" s="120"/>
      <c r="J2" s="120"/>
      <c r="K2" s="120"/>
      <c r="L2" s="120"/>
      <c r="M2" s="129" t="s">
        <v>153</v>
      </c>
      <c r="N2" s="120"/>
      <c r="O2" s="120"/>
      <c r="P2" s="120"/>
      <c r="Q2" s="120"/>
      <c r="R2" s="129" t="s">
        <v>153</v>
      </c>
      <c r="S2" s="120"/>
      <c r="T2" s="120"/>
      <c r="U2" s="120"/>
      <c r="V2" s="120"/>
      <c r="W2" s="129" t="s">
        <v>153</v>
      </c>
      <c r="X2" s="120"/>
      <c r="Y2" s="120"/>
      <c r="Z2" s="120"/>
      <c r="AA2" s="120"/>
      <c r="AB2" s="129" t="s">
        <v>153</v>
      </c>
      <c r="AC2" s="120"/>
      <c r="AD2" s="120"/>
      <c r="AE2" s="120"/>
      <c r="AF2" s="120"/>
      <c r="AG2" s="129" t="s">
        <v>153</v>
      </c>
      <c r="AH2" s="120"/>
      <c r="AI2" s="120"/>
      <c r="AJ2" s="120"/>
      <c r="AK2" s="120"/>
      <c r="AL2" s="129" t="s">
        <v>153</v>
      </c>
      <c r="AM2" s="120"/>
      <c r="AN2" s="120"/>
      <c r="AO2" s="120"/>
      <c r="AP2" s="120"/>
      <c r="AQ2" s="129" t="s">
        <v>153</v>
      </c>
      <c r="AR2" s="120"/>
      <c r="AS2" s="120"/>
      <c r="AT2" s="120"/>
      <c r="AU2" s="120"/>
      <c r="AV2" s="129" t="s">
        <v>153</v>
      </c>
      <c r="AW2" s="120"/>
      <c r="AX2" s="120"/>
      <c r="AY2" s="120"/>
      <c r="AZ2" s="120"/>
      <c r="BA2" s="129" t="s">
        <v>153</v>
      </c>
      <c r="BB2" s="120"/>
      <c r="BC2" s="120"/>
      <c r="BD2" s="120"/>
      <c r="BE2" s="120"/>
      <c r="BF2" s="129" t="s">
        <v>153</v>
      </c>
      <c r="BG2" s="120"/>
      <c r="BH2" s="120"/>
      <c r="BI2" s="120"/>
      <c r="BJ2" s="120"/>
      <c r="BK2" s="129" t="s">
        <v>153</v>
      </c>
      <c r="BL2" s="120"/>
    </row>
    <row r="3" spans="2:64" ht="12">
      <c r="B3" s="154">
        <f>ANNEE</f>
        <v>2019</v>
      </c>
      <c r="D3" s="5"/>
      <c r="E3" s="5"/>
      <c r="F3" s="5"/>
      <c r="G3" s="5"/>
      <c r="H3" s="129" t="str">
        <f>G9</f>
        <v>JANVIER</v>
      </c>
      <c r="I3" s="120"/>
      <c r="J3" s="120"/>
      <c r="K3" s="120"/>
      <c r="L3" s="120"/>
      <c r="M3" s="129" t="str">
        <f>L9</f>
        <v>FEVRIER</v>
      </c>
      <c r="N3" s="120"/>
      <c r="O3" s="120"/>
      <c r="P3" s="120"/>
      <c r="Q3" s="120"/>
      <c r="R3" s="129" t="str">
        <f>Q9</f>
        <v>MARS</v>
      </c>
      <c r="S3" s="120"/>
      <c r="T3" s="120"/>
      <c r="U3" s="120"/>
      <c r="V3" s="120"/>
      <c r="W3" s="129" t="str">
        <f>V9</f>
        <v>AVRIL</v>
      </c>
      <c r="X3" s="120"/>
      <c r="Y3" s="120"/>
      <c r="Z3" s="120"/>
      <c r="AA3" s="120"/>
      <c r="AB3" s="129" t="str">
        <f>AA9</f>
        <v>MAI</v>
      </c>
      <c r="AC3" s="120"/>
      <c r="AD3" s="120"/>
      <c r="AE3" s="120"/>
      <c r="AF3" s="120"/>
      <c r="AG3" s="129" t="str">
        <f>AF9</f>
        <v>JUIN</v>
      </c>
      <c r="AH3" s="120"/>
      <c r="AI3" s="120"/>
      <c r="AJ3" s="120"/>
      <c r="AK3" s="120"/>
      <c r="AL3" s="129" t="str">
        <f>AK9</f>
        <v>JUILLET</v>
      </c>
      <c r="AM3" s="120"/>
      <c r="AN3" s="120"/>
      <c r="AO3" s="120"/>
      <c r="AP3" s="120"/>
      <c r="AQ3" s="129" t="str">
        <f>AP9</f>
        <v>AOUT</v>
      </c>
      <c r="AR3" s="120"/>
      <c r="AS3" s="120"/>
      <c r="AT3" s="120"/>
      <c r="AU3" s="120"/>
      <c r="AV3" s="129" t="str">
        <f>AU9</f>
        <v>SEPTEMBRE</v>
      </c>
      <c r="AW3" s="120"/>
      <c r="AX3" s="120"/>
      <c r="AY3" s="120"/>
      <c r="AZ3" s="120"/>
      <c r="BA3" s="129" t="str">
        <f>AZ9</f>
        <v>OCTOBRE</v>
      </c>
      <c r="BB3" s="120"/>
      <c r="BC3" s="120"/>
      <c r="BD3" s="120"/>
      <c r="BE3" s="120"/>
      <c r="BF3" s="129" t="str">
        <f>BE9</f>
        <v>NOVEMBRE</v>
      </c>
      <c r="BG3" s="120"/>
      <c r="BH3" s="120"/>
      <c r="BI3" s="120"/>
      <c r="BJ3" s="120"/>
      <c r="BK3" s="129" t="str">
        <f>BJ9</f>
        <v>DECEMBRE</v>
      </c>
      <c r="BL3" s="120"/>
    </row>
    <row r="4" spans="2:63" ht="12">
      <c r="B4" s="136" t="s">
        <v>149</v>
      </c>
      <c r="C4" s="153" t="str">
        <f>VLOOKUP(ANNEE,B62:E69,4,FALSE)</f>
        <v>non</v>
      </c>
      <c r="D4" s="5"/>
      <c r="E4" s="5"/>
      <c r="F4" s="5"/>
      <c r="G4" s="5"/>
      <c r="H4" s="145"/>
      <c r="M4" s="145"/>
      <c r="R4" s="149"/>
      <c r="W4" s="145"/>
      <c r="AB4" s="145"/>
      <c r="AG4" s="145"/>
      <c r="AL4" s="145"/>
      <c r="AQ4" s="145"/>
      <c r="AV4" s="145"/>
      <c r="BA4" s="145"/>
      <c r="BF4" s="145"/>
      <c r="BK4" s="149"/>
    </row>
    <row r="5" spans="2:7" ht="12">
      <c r="B5" s="152" t="s">
        <v>152</v>
      </c>
      <c r="C5" s="152" t="str">
        <f>VLOOKUP(ANNEE,B62:E69,2,FALSE)</f>
        <v>mardi</v>
      </c>
      <c r="D5" s="5"/>
      <c r="E5" s="5"/>
      <c r="F5" s="5"/>
      <c r="G5" s="5"/>
    </row>
    <row r="6" spans="4:7" ht="12">
      <c r="D6" s="5"/>
      <c r="E6" s="5"/>
      <c r="F6" s="5"/>
      <c r="G6" s="5"/>
    </row>
    <row r="7" spans="4:64" ht="12">
      <c r="D7" s="5"/>
      <c r="E7" s="121"/>
      <c r="F7" s="5"/>
      <c r="G7" s="127"/>
      <c r="H7" s="128"/>
      <c r="I7" s="120"/>
      <c r="L7" s="128"/>
      <c r="M7" s="128"/>
      <c r="N7" s="120"/>
      <c r="Q7" s="128"/>
      <c r="R7" s="128"/>
      <c r="S7" s="120"/>
      <c r="V7" s="128"/>
      <c r="W7" s="128"/>
      <c r="X7" s="120"/>
      <c r="AA7" s="128"/>
      <c r="AB7" s="128"/>
      <c r="AC7" s="120"/>
      <c r="AF7" s="128"/>
      <c r="AG7" s="128"/>
      <c r="AH7" s="120"/>
      <c r="AK7" s="128"/>
      <c r="AL7" s="128"/>
      <c r="AM7" s="120"/>
      <c r="AP7" s="128"/>
      <c r="AQ7" s="128"/>
      <c r="AR7" s="120"/>
      <c r="AU7" s="128"/>
      <c r="AV7" s="128"/>
      <c r="AW7" s="120"/>
      <c r="AZ7" s="128"/>
      <c r="BA7" s="128"/>
      <c r="BB7" s="120"/>
      <c r="BE7" s="128"/>
      <c r="BF7" s="128"/>
      <c r="BG7" s="120"/>
      <c r="BJ7" s="128"/>
      <c r="BK7" s="128"/>
      <c r="BL7" s="120"/>
    </row>
    <row r="8" spans="4:64" ht="12.75" thickBot="1">
      <c r="D8" s="5"/>
      <c r="E8" s="121"/>
      <c r="F8" s="5"/>
      <c r="G8" s="128"/>
      <c r="H8" s="135" t="s">
        <v>147</v>
      </c>
      <c r="I8" s="121"/>
      <c r="J8" s="5"/>
      <c r="K8" s="5"/>
      <c r="L8" s="128"/>
      <c r="M8" s="135" t="s">
        <v>147</v>
      </c>
      <c r="N8" s="120"/>
      <c r="O8" s="5"/>
      <c r="P8" s="5"/>
      <c r="Q8" s="128"/>
      <c r="R8" s="135" t="s">
        <v>147</v>
      </c>
      <c r="S8" s="120"/>
      <c r="T8" s="5"/>
      <c r="U8" s="5"/>
      <c r="V8" s="128"/>
      <c r="W8" s="135" t="s">
        <v>147</v>
      </c>
      <c r="X8" s="120"/>
      <c r="Y8" s="5"/>
      <c r="Z8" s="5"/>
      <c r="AA8" s="128"/>
      <c r="AB8" s="135" t="s">
        <v>147</v>
      </c>
      <c r="AC8" s="120"/>
      <c r="AD8" s="5"/>
      <c r="AE8" s="5"/>
      <c r="AF8" s="128"/>
      <c r="AG8" s="135" t="s">
        <v>147</v>
      </c>
      <c r="AH8" s="120"/>
      <c r="AI8" s="5"/>
      <c r="AJ8" s="5"/>
      <c r="AK8" s="128"/>
      <c r="AL8" s="135" t="s">
        <v>147</v>
      </c>
      <c r="AM8" s="120"/>
      <c r="AN8" s="5"/>
      <c r="AO8" s="5"/>
      <c r="AP8" s="128"/>
      <c r="AQ8" s="135" t="s">
        <v>147</v>
      </c>
      <c r="AR8" s="120"/>
      <c r="AS8" s="5"/>
      <c r="AT8" s="5"/>
      <c r="AU8" s="128"/>
      <c r="AV8" s="135" t="s">
        <v>147</v>
      </c>
      <c r="AW8" s="120"/>
      <c r="AX8" s="5"/>
      <c r="AY8" s="5"/>
      <c r="AZ8" s="128"/>
      <c r="BA8" s="135" t="s">
        <v>147</v>
      </c>
      <c r="BB8" s="120"/>
      <c r="BC8" s="5"/>
      <c r="BD8" s="5"/>
      <c r="BE8" s="128"/>
      <c r="BF8" s="135" t="s">
        <v>147</v>
      </c>
      <c r="BG8" s="120"/>
      <c r="BH8" s="5"/>
      <c r="BI8" s="5"/>
      <c r="BJ8" s="128"/>
      <c r="BK8" s="135" t="s">
        <v>147</v>
      </c>
      <c r="BL8" s="120"/>
    </row>
    <row r="9" spans="1:64" ht="12.75" thickBot="1">
      <c r="A9" s="139" t="s">
        <v>156</v>
      </c>
      <c r="B9" s="139"/>
      <c r="D9" s="122">
        <f>VLOOKUP(C5,B53:C59,2,FALSE)</f>
        <v>1</v>
      </c>
      <c r="E9" s="121"/>
      <c r="F9" s="126"/>
      <c r="G9" s="126" t="s">
        <v>2</v>
      </c>
      <c r="H9" s="151" t="s">
        <v>155</v>
      </c>
      <c r="I9" s="120"/>
      <c r="J9" s="122">
        <f>VLOOKUP(F41,D10:F40,1,TRUE)</f>
        <v>4</v>
      </c>
      <c r="K9" s="126"/>
      <c r="L9" s="126" t="s">
        <v>3</v>
      </c>
      <c r="M9" s="151" t="s">
        <v>155</v>
      </c>
      <c r="N9" s="120"/>
      <c r="O9" s="122">
        <f>IF(K38=0,J37,J38)</f>
        <v>4</v>
      </c>
      <c r="P9" s="126"/>
      <c r="Q9" s="126" t="s">
        <v>4</v>
      </c>
      <c r="R9" s="151" t="s">
        <v>155</v>
      </c>
      <c r="S9" s="120"/>
      <c r="T9" s="122">
        <f>VLOOKUP(P41,O10:P40,1,TRUE)</f>
        <v>7</v>
      </c>
      <c r="U9" s="126"/>
      <c r="V9" s="126" t="s">
        <v>5</v>
      </c>
      <c r="W9" s="151" t="s">
        <v>155</v>
      </c>
      <c r="X9" s="120"/>
      <c r="Y9" s="122">
        <f>VLOOKUP(U41,T10:U40,1,TRUE)</f>
        <v>2</v>
      </c>
      <c r="Z9" s="126"/>
      <c r="AA9" s="126" t="s">
        <v>18</v>
      </c>
      <c r="AB9" s="151" t="s">
        <v>155</v>
      </c>
      <c r="AC9" s="120"/>
      <c r="AD9" s="122">
        <f>VLOOKUP(Z41,Y10:Z40,1,TRUE)</f>
        <v>5</v>
      </c>
      <c r="AE9" s="126"/>
      <c r="AF9" s="126" t="s">
        <v>19</v>
      </c>
      <c r="AG9" s="151" t="s">
        <v>155</v>
      </c>
      <c r="AH9" s="120"/>
      <c r="AI9" s="122">
        <f>VLOOKUP(AE41,AD10:AE40,1,TRUE)</f>
        <v>7</v>
      </c>
      <c r="AJ9" s="126"/>
      <c r="AK9" s="126" t="s">
        <v>20</v>
      </c>
      <c r="AL9" s="151" t="s">
        <v>155</v>
      </c>
      <c r="AM9" s="120"/>
      <c r="AN9" s="122">
        <f>VLOOKUP(AJ41,AI10:AJ40,1,TRUE)</f>
        <v>3</v>
      </c>
      <c r="AO9" s="126"/>
      <c r="AP9" s="126" t="s">
        <v>21</v>
      </c>
      <c r="AQ9" s="151" t="s">
        <v>155</v>
      </c>
      <c r="AR9" s="120"/>
      <c r="AS9" s="122">
        <f>VLOOKUP(AO41,AN10:AO40,1,TRUE)</f>
        <v>6</v>
      </c>
      <c r="AT9" s="126"/>
      <c r="AU9" s="126" t="s">
        <v>22</v>
      </c>
      <c r="AV9" s="151" t="s">
        <v>155</v>
      </c>
      <c r="AW9" s="120"/>
      <c r="AX9" s="122">
        <f>VLOOKUP(AT41,AS10:AT40,1,TRUE)</f>
        <v>1</v>
      </c>
      <c r="AY9" s="126"/>
      <c r="AZ9" s="126" t="s">
        <v>23</v>
      </c>
      <c r="BA9" s="151" t="s">
        <v>155</v>
      </c>
      <c r="BB9" s="120"/>
      <c r="BC9" s="122">
        <f>VLOOKUP(AY41,AX10:AY40,1,TRUE)</f>
        <v>4</v>
      </c>
      <c r="BD9" s="126"/>
      <c r="BE9" s="126" t="s">
        <v>24</v>
      </c>
      <c r="BF9" s="151" t="s">
        <v>155</v>
      </c>
      <c r="BG9" s="120"/>
      <c r="BH9" s="122">
        <f>VLOOKUP(BD41,BC10:BD39,1,TRUE)</f>
        <v>6</v>
      </c>
      <c r="BI9" s="126"/>
      <c r="BJ9" s="126" t="s">
        <v>25</v>
      </c>
      <c r="BK9" s="151" t="s">
        <v>155</v>
      </c>
      <c r="BL9" s="120"/>
    </row>
    <row r="10" spans="1:64" ht="12">
      <c r="A10" s="139">
        <v>1</v>
      </c>
      <c r="B10" s="139" t="s">
        <v>140</v>
      </c>
      <c r="D10" s="124">
        <f>IF(D9=7,1,D9+1)</f>
        <v>2</v>
      </c>
      <c r="E10" s="121"/>
      <c r="F10" s="125">
        <v>1</v>
      </c>
      <c r="G10" s="1" t="str">
        <f>VLOOKUP(D10,$A$10:$B$16,2,FALSE)</f>
        <v>mardi</v>
      </c>
      <c r="H10" s="134">
        <v>21</v>
      </c>
      <c r="I10" s="121"/>
      <c r="J10" s="123">
        <f>IF(J9=7,1,J9+1)</f>
        <v>5</v>
      </c>
      <c r="K10" s="125">
        <v>1</v>
      </c>
      <c r="L10" s="1" t="str">
        <f aca="true" t="shared" si="0" ref="L10:L38">VLOOKUP(J10,$A$10:$B$16,2,FALSE)</f>
        <v>vendredi</v>
      </c>
      <c r="M10" s="134">
        <v>21</v>
      </c>
      <c r="N10" s="121"/>
      <c r="O10" s="123">
        <f>IF(O9=7,1,O9+1)</f>
        <v>5</v>
      </c>
      <c r="P10" s="125">
        <v>1</v>
      </c>
      <c r="Q10" s="1" t="str">
        <f aca="true" t="shared" si="1" ref="Q10:Q40">VLOOKUP(O10,$A$10:$B$16,2,FALSE)</f>
        <v>vendredi</v>
      </c>
      <c r="R10" s="134"/>
      <c r="S10" s="121"/>
      <c r="T10" s="123">
        <f>IF(T9=7,1,T9+1)</f>
        <v>1</v>
      </c>
      <c r="U10" s="125">
        <v>1</v>
      </c>
      <c r="V10" s="1" t="str">
        <f>VLOOKUP(T10,$A$10:$B$16,2,FALSE)</f>
        <v>lundi</v>
      </c>
      <c r="W10" s="134"/>
      <c r="X10" s="121"/>
      <c r="Y10" s="123">
        <f>IF(Y9=7,1,Y9+1)</f>
        <v>3</v>
      </c>
      <c r="Z10" s="125">
        <v>1</v>
      </c>
      <c r="AA10" s="1" t="str">
        <f>VLOOKUP(Y10,$A$10:$B$16,2,FALSE)</f>
        <v>mercredi</v>
      </c>
      <c r="AB10" s="134"/>
      <c r="AC10" s="121"/>
      <c r="AD10" s="123">
        <f>IF(AD9=7,1,AD9+1)</f>
        <v>6</v>
      </c>
      <c r="AE10" s="125">
        <v>1</v>
      </c>
      <c r="AF10" s="1" t="str">
        <f>VLOOKUP(AD10,$A$10:$B$16,2,FALSE)</f>
        <v>samedi</v>
      </c>
      <c r="AG10" s="134"/>
      <c r="AH10" s="121"/>
      <c r="AI10" s="123">
        <f>IF(AI9=7,1,AI9+1)</f>
        <v>1</v>
      </c>
      <c r="AJ10" s="125">
        <v>1</v>
      </c>
      <c r="AK10" s="1" t="str">
        <f>VLOOKUP(AI10,$A$10:$B$16,2,FALSE)</f>
        <v>lundi</v>
      </c>
      <c r="AL10" s="134"/>
      <c r="AM10" s="121"/>
      <c r="AN10" s="123">
        <f>IF(AN9=7,1,AN9+1)</f>
        <v>4</v>
      </c>
      <c r="AO10" s="125">
        <v>1</v>
      </c>
      <c r="AP10" s="1" t="str">
        <f>VLOOKUP(AN10,$A$10:$B$16,2,FALSE)</f>
        <v>jeudi</v>
      </c>
      <c r="AQ10" s="134"/>
      <c r="AR10" s="121"/>
      <c r="AS10" s="123">
        <f>IF(AS9=7,1,AS9+1)</f>
        <v>7</v>
      </c>
      <c r="AT10" s="125">
        <v>1</v>
      </c>
      <c r="AU10" s="1" t="str">
        <f>VLOOKUP(AS10,$A$10:$B$16,2,FALSE)</f>
        <v>dimanche</v>
      </c>
      <c r="AV10" s="134"/>
      <c r="AW10" s="121"/>
      <c r="AX10" s="123">
        <f>IF(AX9=7,1,AX9+1)</f>
        <v>2</v>
      </c>
      <c r="AY10" s="125">
        <v>1</v>
      </c>
      <c r="AZ10" s="1" t="str">
        <f>VLOOKUP(AX10,$A$10:$B$16,2,FALSE)</f>
        <v>mardi</v>
      </c>
      <c r="BA10" s="134"/>
      <c r="BB10" s="121"/>
      <c r="BC10" s="123">
        <f>IF(BC9=7,1,BC9+1)</f>
        <v>5</v>
      </c>
      <c r="BD10" s="125">
        <v>1</v>
      </c>
      <c r="BE10" s="1" t="str">
        <f>VLOOKUP(BC10,$A$10:$B$16,2,FALSE)</f>
        <v>vendredi</v>
      </c>
      <c r="BF10" s="134"/>
      <c r="BG10" s="121"/>
      <c r="BH10" s="123">
        <f>IF(BH9=7,1,BH9+1)</f>
        <v>7</v>
      </c>
      <c r="BI10" s="125">
        <v>1</v>
      </c>
      <c r="BJ10" s="1" t="str">
        <f>VLOOKUP(BH10,$A$10:$B$16,2,FALSE)</f>
        <v>dimanche</v>
      </c>
      <c r="BK10" s="134"/>
      <c r="BL10" s="121"/>
    </row>
    <row r="11" spans="1:64" ht="12">
      <c r="A11" s="139">
        <v>2</v>
      </c>
      <c r="B11" s="139" t="s">
        <v>141</v>
      </c>
      <c r="D11" s="124">
        <f aca="true" t="shared" si="2" ref="D11:D40">IF(D10=7,1,D10+1)</f>
        <v>3</v>
      </c>
      <c r="E11" s="121"/>
      <c r="F11" s="125">
        <v>2</v>
      </c>
      <c r="G11" s="1" t="str">
        <f aca="true" t="shared" si="3" ref="G11:G40">VLOOKUP(D11,$A$10:$B$16,2,FALSE)</f>
        <v>mercredi</v>
      </c>
      <c r="H11" s="134">
        <v>23</v>
      </c>
      <c r="I11" s="120"/>
      <c r="J11" s="123">
        <f aca="true" t="shared" si="4" ref="J11:J37">IF(J10=7,1,J10+1)</f>
        <v>6</v>
      </c>
      <c r="K11" s="125">
        <v>2</v>
      </c>
      <c r="L11" s="1" t="str">
        <f t="shared" si="0"/>
        <v>samedi</v>
      </c>
      <c r="M11" s="134">
        <v>23</v>
      </c>
      <c r="N11" s="120"/>
      <c r="O11" s="123">
        <f aca="true" t="shared" si="5" ref="O11:O40">IF(O10=7,1,O10+1)</f>
        <v>6</v>
      </c>
      <c r="P11" s="125">
        <v>2</v>
      </c>
      <c r="Q11" s="1" t="str">
        <f t="shared" si="1"/>
        <v>samedi</v>
      </c>
      <c r="R11" s="134"/>
      <c r="S11" s="120"/>
      <c r="T11" s="123">
        <f aca="true" t="shared" si="6" ref="T11:T39">IF(T10=7,1,T10+1)</f>
        <v>2</v>
      </c>
      <c r="U11" s="125">
        <v>2</v>
      </c>
      <c r="V11" s="1" t="str">
        <f aca="true" t="shared" si="7" ref="V11:V39">VLOOKUP(T11,$A$10:$B$16,2,FALSE)</f>
        <v>mardi</v>
      </c>
      <c r="W11" s="134"/>
      <c r="X11" s="120"/>
      <c r="Y11" s="123">
        <f aca="true" t="shared" si="8" ref="Y11:Y40">IF(Y10=7,1,Y10+1)</f>
        <v>4</v>
      </c>
      <c r="Z11" s="125">
        <v>2</v>
      </c>
      <c r="AA11" s="1" t="str">
        <f aca="true" t="shared" si="9" ref="AA11:AA40">VLOOKUP(Y11,$A$10:$B$16,2,FALSE)</f>
        <v>jeudi</v>
      </c>
      <c r="AB11" s="134"/>
      <c r="AC11" s="120"/>
      <c r="AD11" s="123">
        <f aca="true" t="shared" si="10" ref="AD11:AD39">IF(AD10=7,1,AD10+1)</f>
        <v>7</v>
      </c>
      <c r="AE11" s="125">
        <v>2</v>
      </c>
      <c r="AF11" s="1" t="str">
        <f aca="true" t="shared" si="11" ref="AF11:AF39">VLOOKUP(AD11,$A$10:$B$16,2,FALSE)</f>
        <v>dimanche</v>
      </c>
      <c r="AG11" s="134"/>
      <c r="AH11" s="120"/>
      <c r="AI11" s="123">
        <f aca="true" t="shared" si="12" ref="AI11:AI40">IF(AI10=7,1,AI10+1)</f>
        <v>2</v>
      </c>
      <c r="AJ11" s="125">
        <v>2</v>
      </c>
      <c r="AK11" s="1" t="str">
        <f aca="true" t="shared" si="13" ref="AK11:AK40">VLOOKUP(AI11,$A$10:$B$16,2,FALSE)</f>
        <v>mardi</v>
      </c>
      <c r="AL11" s="134"/>
      <c r="AM11" s="120"/>
      <c r="AN11" s="123">
        <f aca="true" t="shared" si="14" ref="AN11:AN40">IF(AN10=7,1,AN10+1)</f>
        <v>5</v>
      </c>
      <c r="AO11" s="125">
        <v>2</v>
      </c>
      <c r="AP11" s="1" t="str">
        <f aca="true" t="shared" si="15" ref="AP11:AP40">VLOOKUP(AN11,$A$10:$B$16,2,FALSE)</f>
        <v>vendredi</v>
      </c>
      <c r="AQ11" s="134"/>
      <c r="AR11" s="120"/>
      <c r="AS11" s="123">
        <f aca="true" t="shared" si="16" ref="AS11:AS39">IF(AS10=7,1,AS10+1)</f>
        <v>1</v>
      </c>
      <c r="AT11" s="125">
        <v>2</v>
      </c>
      <c r="AU11" s="1" t="str">
        <f aca="true" t="shared" si="17" ref="AU11:AU39">VLOOKUP(AS11,$A$10:$B$16,2,FALSE)</f>
        <v>lundi</v>
      </c>
      <c r="AV11" s="134"/>
      <c r="AW11" s="120"/>
      <c r="AX11" s="123">
        <f aca="true" t="shared" si="18" ref="AX11:AX40">IF(AX10=7,1,AX10+1)</f>
        <v>3</v>
      </c>
      <c r="AY11" s="125">
        <v>2</v>
      </c>
      <c r="AZ11" s="1" t="str">
        <f aca="true" t="shared" si="19" ref="AZ11:AZ40">VLOOKUP(AX11,$A$10:$B$16,2,FALSE)</f>
        <v>mercredi</v>
      </c>
      <c r="BA11" s="134"/>
      <c r="BB11" s="120"/>
      <c r="BC11" s="123">
        <f aca="true" t="shared" si="20" ref="BC11:BC39">IF(BC10=7,1,BC10+1)</f>
        <v>6</v>
      </c>
      <c r="BD11" s="125">
        <v>2</v>
      </c>
      <c r="BE11" s="1" t="str">
        <f aca="true" t="shared" si="21" ref="BE11:BE39">VLOOKUP(BC11,$A$10:$B$16,2,FALSE)</f>
        <v>samedi</v>
      </c>
      <c r="BF11" s="134"/>
      <c r="BG11" s="120"/>
      <c r="BH11" s="123">
        <f aca="true" t="shared" si="22" ref="BH11:BH40">IF(BH10=7,1,BH10+1)</f>
        <v>1</v>
      </c>
      <c r="BI11" s="125">
        <v>2</v>
      </c>
      <c r="BJ11" s="1" t="str">
        <f aca="true" t="shared" si="23" ref="BJ11:BJ40">VLOOKUP(BH11,$A$10:$B$16,2,FALSE)</f>
        <v>lundi</v>
      </c>
      <c r="BK11" s="134"/>
      <c r="BL11" s="120"/>
    </row>
    <row r="12" spans="1:64" ht="12">
      <c r="A12" s="139">
        <v>3</v>
      </c>
      <c r="B12" s="139" t="s">
        <v>142</v>
      </c>
      <c r="D12" s="124">
        <f t="shared" si="2"/>
        <v>4</v>
      </c>
      <c r="E12" s="121"/>
      <c r="F12" s="125">
        <v>3</v>
      </c>
      <c r="G12" s="1" t="str">
        <f t="shared" si="3"/>
        <v>jeudi</v>
      </c>
      <c r="H12" s="134">
        <v>25</v>
      </c>
      <c r="I12" s="120"/>
      <c r="J12" s="123">
        <f t="shared" si="4"/>
        <v>7</v>
      </c>
      <c r="K12" s="125">
        <v>3</v>
      </c>
      <c r="L12" s="1" t="str">
        <f t="shared" si="0"/>
        <v>dimanche</v>
      </c>
      <c r="M12" s="134">
        <v>25</v>
      </c>
      <c r="N12" s="120"/>
      <c r="O12" s="123">
        <f t="shared" si="5"/>
        <v>7</v>
      </c>
      <c r="P12" s="125">
        <v>3</v>
      </c>
      <c r="Q12" s="1" t="str">
        <f t="shared" si="1"/>
        <v>dimanche</v>
      </c>
      <c r="R12" s="134"/>
      <c r="S12" s="120"/>
      <c r="T12" s="123">
        <f t="shared" si="6"/>
        <v>3</v>
      </c>
      <c r="U12" s="125">
        <v>3</v>
      </c>
      <c r="V12" s="1" t="str">
        <f t="shared" si="7"/>
        <v>mercredi</v>
      </c>
      <c r="W12" s="134"/>
      <c r="X12" s="120"/>
      <c r="Y12" s="123">
        <f t="shared" si="8"/>
        <v>5</v>
      </c>
      <c r="Z12" s="125">
        <v>3</v>
      </c>
      <c r="AA12" s="1" t="str">
        <f t="shared" si="9"/>
        <v>vendredi</v>
      </c>
      <c r="AB12" s="134"/>
      <c r="AC12" s="120"/>
      <c r="AD12" s="123">
        <f t="shared" si="10"/>
        <v>1</v>
      </c>
      <c r="AE12" s="125">
        <v>3</v>
      </c>
      <c r="AF12" s="1" t="str">
        <f t="shared" si="11"/>
        <v>lundi</v>
      </c>
      <c r="AG12" s="155"/>
      <c r="AH12" s="120"/>
      <c r="AI12" s="123">
        <f t="shared" si="12"/>
        <v>3</v>
      </c>
      <c r="AJ12" s="125">
        <v>3</v>
      </c>
      <c r="AK12" s="1" t="str">
        <f t="shared" si="13"/>
        <v>mercredi</v>
      </c>
      <c r="AL12" s="134"/>
      <c r="AM12" s="120"/>
      <c r="AN12" s="123">
        <f t="shared" si="14"/>
        <v>6</v>
      </c>
      <c r="AO12" s="125">
        <v>3</v>
      </c>
      <c r="AP12" s="1" t="str">
        <f t="shared" si="15"/>
        <v>samedi</v>
      </c>
      <c r="AQ12" s="134"/>
      <c r="AR12" s="120"/>
      <c r="AS12" s="123">
        <f t="shared" si="16"/>
        <v>2</v>
      </c>
      <c r="AT12" s="125">
        <v>3</v>
      </c>
      <c r="AU12" s="1" t="str">
        <f t="shared" si="17"/>
        <v>mardi</v>
      </c>
      <c r="AV12" s="134"/>
      <c r="AW12" s="120"/>
      <c r="AX12" s="123">
        <f t="shared" si="18"/>
        <v>4</v>
      </c>
      <c r="AY12" s="125">
        <v>3</v>
      </c>
      <c r="AZ12" s="1" t="str">
        <f t="shared" si="19"/>
        <v>jeudi</v>
      </c>
      <c r="BA12" s="134"/>
      <c r="BB12" s="120"/>
      <c r="BC12" s="123">
        <f t="shared" si="20"/>
        <v>7</v>
      </c>
      <c r="BD12" s="125">
        <v>3</v>
      </c>
      <c r="BE12" s="1" t="str">
        <f t="shared" si="21"/>
        <v>dimanche</v>
      </c>
      <c r="BF12" s="134"/>
      <c r="BG12" s="120"/>
      <c r="BH12" s="123">
        <f t="shared" si="22"/>
        <v>2</v>
      </c>
      <c r="BI12" s="125">
        <v>3</v>
      </c>
      <c r="BJ12" s="1" t="str">
        <f t="shared" si="23"/>
        <v>mardi</v>
      </c>
      <c r="BK12" s="134"/>
      <c r="BL12" s="120"/>
    </row>
    <row r="13" spans="1:64" ht="12">
      <c r="A13" s="139">
        <v>4</v>
      </c>
      <c r="B13" s="139" t="s">
        <v>143</v>
      </c>
      <c r="D13" s="124">
        <f t="shared" si="2"/>
        <v>5</v>
      </c>
      <c r="E13" s="121"/>
      <c r="F13" s="125">
        <v>4</v>
      </c>
      <c r="G13" s="1" t="str">
        <f t="shared" si="3"/>
        <v>vendredi</v>
      </c>
      <c r="H13" s="134">
        <v>24</v>
      </c>
      <c r="I13" s="120"/>
      <c r="J13" s="123">
        <f t="shared" si="4"/>
        <v>1</v>
      </c>
      <c r="K13" s="125">
        <v>4</v>
      </c>
      <c r="L13" s="1" t="str">
        <f t="shared" si="0"/>
        <v>lundi</v>
      </c>
      <c r="M13" s="134">
        <v>24</v>
      </c>
      <c r="N13" s="120"/>
      <c r="O13" s="123">
        <f t="shared" si="5"/>
        <v>1</v>
      </c>
      <c r="P13" s="125">
        <v>4</v>
      </c>
      <c r="Q13" s="1" t="str">
        <f t="shared" si="1"/>
        <v>lundi</v>
      </c>
      <c r="R13" s="134"/>
      <c r="S13" s="120"/>
      <c r="T13" s="123">
        <f t="shared" si="6"/>
        <v>4</v>
      </c>
      <c r="U13" s="125">
        <v>4</v>
      </c>
      <c r="V13" s="1" t="str">
        <f t="shared" si="7"/>
        <v>jeudi</v>
      </c>
      <c r="W13" s="134"/>
      <c r="X13" s="120"/>
      <c r="Y13" s="123">
        <f t="shared" si="8"/>
        <v>6</v>
      </c>
      <c r="Z13" s="125">
        <v>4</v>
      </c>
      <c r="AA13" s="1" t="str">
        <f t="shared" si="9"/>
        <v>samedi</v>
      </c>
      <c r="AB13" s="134"/>
      <c r="AC13" s="120"/>
      <c r="AD13" s="123">
        <f t="shared" si="10"/>
        <v>2</v>
      </c>
      <c r="AE13" s="125">
        <v>4</v>
      </c>
      <c r="AF13" s="1" t="str">
        <f t="shared" si="11"/>
        <v>mardi</v>
      </c>
      <c r="AG13" s="134"/>
      <c r="AH13" s="120"/>
      <c r="AI13" s="123">
        <f t="shared" si="12"/>
        <v>4</v>
      </c>
      <c r="AJ13" s="125">
        <v>4</v>
      </c>
      <c r="AK13" s="1" t="str">
        <f t="shared" si="13"/>
        <v>jeudi</v>
      </c>
      <c r="AL13" s="134"/>
      <c r="AM13" s="120"/>
      <c r="AN13" s="123">
        <f t="shared" si="14"/>
        <v>7</v>
      </c>
      <c r="AO13" s="125">
        <v>4</v>
      </c>
      <c r="AP13" s="1" t="str">
        <f t="shared" si="15"/>
        <v>dimanche</v>
      </c>
      <c r="AQ13" s="134"/>
      <c r="AR13" s="120"/>
      <c r="AS13" s="123">
        <f t="shared" si="16"/>
        <v>3</v>
      </c>
      <c r="AT13" s="125">
        <v>4</v>
      </c>
      <c r="AU13" s="1" t="str">
        <f t="shared" si="17"/>
        <v>mercredi</v>
      </c>
      <c r="AV13" s="134"/>
      <c r="AW13" s="120"/>
      <c r="AX13" s="123">
        <f t="shared" si="18"/>
        <v>5</v>
      </c>
      <c r="AY13" s="125">
        <v>4</v>
      </c>
      <c r="AZ13" s="1" t="str">
        <f t="shared" si="19"/>
        <v>vendredi</v>
      </c>
      <c r="BA13" s="134"/>
      <c r="BB13" s="120"/>
      <c r="BC13" s="123">
        <f t="shared" si="20"/>
        <v>1</v>
      </c>
      <c r="BD13" s="125">
        <v>4</v>
      </c>
      <c r="BE13" s="1" t="str">
        <f t="shared" si="21"/>
        <v>lundi</v>
      </c>
      <c r="BF13" s="134"/>
      <c r="BG13" s="120"/>
      <c r="BH13" s="123">
        <f t="shared" si="22"/>
        <v>3</v>
      </c>
      <c r="BI13" s="125">
        <v>4</v>
      </c>
      <c r="BJ13" s="1" t="str">
        <f t="shared" si="23"/>
        <v>mercredi</v>
      </c>
      <c r="BK13" s="134"/>
      <c r="BL13" s="120"/>
    </row>
    <row r="14" spans="1:64" ht="12">
      <c r="A14" s="139">
        <v>5</v>
      </c>
      <c r="B14" s="139" t="s">
        <v>144</v>
      </c>
      <c r="D14" s="124">
        <f t="shared" si="2"/>
        <v>6</v>
      </c>
      <c r="E14" s="121"/>
      <c r="F14" s="125">
        <v>5</v>
      </c>
      <c r="G14" s="1" t="str">
        <f t="shared" si="3"/>
        <v>samedi</v>
      </c>
      <c r="H14" s="134">
        <v>28</v>
      </c>
      <c r="I14" s="120"/>
      <c r="J14" s="123">
        <f t="shared" si="4"/>
        <v>2</v>
      </c>
      <c r="K14" s="125">
        <v>5</v>
      </c>
      <c r="L14" s="1" t="str">
        <f t="shared" si="0"/>
        <v>mardi</v>
      </c>
      <c r="M14" s="134">
        <v>28</v>
      </c>
      <c r="N14" s="120"/>
      <c r="O14" s="123">
        <f t="shared" si="5"/>
        <v>2</v>
      </c>
      <c r="P14" s="125">
        <v>5</v>
      </c>
      <c r="Q14" s="1" t="str">
        <f t="shared" si="1"/>
        <v>mardi</v>
      </c>
      <c r="R14" s="134"/>
      <c r="S14" s="120"/>
      <c r="T14" s="123">
        <f t="shared" si="6"/>
        <v>5</v>
      </c>
      <c r="U14" s="125">
        <v>5</v>
      </c>
      <c r="V14" s="1" t="str">
        <f t="shared" si="7"/>
        <v>vendredi</v>
      </c>
      <c r="W14" s="134"/>
      <c r="X14" s="120"/>
      <c r="Y14" s="123">
        <f t="shared" si="8"/>
        <v>7</v>
      </c>
      <c r="Z14" s="125">
        <v>5</v>
      </c>
      <c r="AA14" s="1" t="str">
        <f t="shared" si="9"/>
        <v>dimanche</v>
      </c>
      <c r="AB14" s="134"/>
      <c r="AC14" s="120"/>
      <c r="AD14" s="123">
        <f t="shared" si="10"/>
        <v>3</v>
      </c>
      <c r="AE14" s="125">
        <v>5</v>
      </c>
      <c r="AF14" s="1" t="str">
        <f t="shared" si="11"/>
        <v>mercredi</v>
      </c>
      <c r="AG14" s="134"/>
      <c r="AH14" s="120"/>
      <c r="AI14" s="123">
        <f t="shared" si="12"/>
        <v>5</v>
      </c>
      <c r="AJ14" s="125">
        <v>5</v>
      </c>
      <c r="AK14" s="1" t="str">
        <f t="shared" si="13"/>
        <v>vendredi</v>
      </c>
      <c r="AL14" s="134"/>
      <c r="AM14" s="120"/>
      <c r="AN14" s="123">
        <f t="shared" si="14"/>
        <v>1</v>
      </c>
      <c r="AO14" s="125">
        <v>5</v>
      </c>
      <c r="AP14" s="1" t="str">
        <f t="shared" si="15"/>
        <v>lundi</v>
      </c>
      <c r="AQ14" s="134"/>
      <c r="AR14" s="120"/>
      <c r="AS14" s="123">
        <f t="shared" si="16"/>
        <v>4</v>
      </c>
      <c r="AT14" s="125">
        <v>5</v>
      </c>
      <c r="AU14" s="1" t="str">
        <f t="shared" si="17"/>
        <v>jeudi</v>
      </c>
      <c r="AV14" s="134"/>
      <c r="AW14" s="120"/>
      <c r="AX14" s="123">
        <f t="shared" si="18"/>
        <v>6</v>
      </c>
      <c r="AY14" s="125">
        <v>5</v>
      </c>
      <c r="AZ14" s="1" t="str">
        <f t="shared" si="19"/>
        <v>samedi</v>
      </c>
      <c r="BA14" s="134"/>
      <c r="BB14" s="120"/>
      <c r="BC14" s="123">
        <f t="shared" si="20"/>
        <v>2</v>
      </c>
      <c r="BD14" s="125">
        <v>5</v>
      </c>
      <c r="BE14" s="1" t="str">
        <f t="shared" si="21"/>
        <v>mardi</v>
      </c>
      <c r="BF14" s="134"/>
      <c r="BG14" s="120"/>
      <c r="BH14" s="123">
        <f t="shared" si="22"/>
        <v>4</v>
      </c>
      <c r="BI14" s="125">
        <v>5</v>
      </c>
      <c r="BJ14" s="1" t="str">
        <f t="shared" si="23"/>
        <v>jeudi</v>
      </c>
      <c r="BK14" s="134"/>
      <c r="BL14" s="120"/>
    </row>
    <row r="15" spans="1:64" ht="12">
      <c r="A15" s="139">
        <v>6</v>
      </c>
      <c r="B15" s="139" t="s">
        <v>145</v>
      </c>
      <c r="D15" s="124">
        <f t="shared" si="2"/>
        <v>7</v>
      </c>
      <c r="E15" s="121"/>
      <c r="F15" s="125">
        <v>6</v>
      </c>
      <c r="G15" s="1" t="str">
        <f t="shared" si="3"/>
        <v>dimanche</v>
      </c>
      <c r="H15" s="134">
        <v>26</v>
      </c>
      <c r="I15" s="120"/>
      <c r="J15" s="123">
        <f t="shared" si="4"/>
        <v>3</v>
      </c>
      <c r="K15" s="125">
        <v>6</v>
      </c>
      <c r="L15" s="1" t="str">
        <f t="shared" si="0"/>
        <v>mercredi</v>
      </c>
      <c r="M15" s="134">
        <v>26</v>
      </c>
      <c r="N15" s="120"/>
      <c r="O15" s="123">
        <f t="shared" si="5"/>
        <v>3</v>
      </c>
      <c r="P15" s="125">
        <v>6</v>
      </c>
      <c r="Q15" s="1" t="str">
        <f t="shared" si="1"/>
        <v>mercredi</v>
      </c>
      <c r="R15" s="134"/>
      <c r="S15" s="120"/>
      <c r="T15" s="123">
        <f t="shared" si="6"/>
        <v>6</v>
      </c>
      <c r="U15" s="125">
        <v>6</v>
      </c>
      <c r="V15" s="1" t="str">
        <f t="shared" si="7"/>
        <v>samedi</v>
      </c>
      <c r="W15" s="134"/>
      <c r="X15" s="120"/>
      <c r="Y15" s="123">
        <f t="shared" si="8"/>
        <v>1</v>
      </c>
      <c r="Z15" s="125">
        <v>6</v>
      </c>
      <c r="AA15" s="1" t="str">
        <f t="shared" si="9"/>
        <v>lundi</v>
      </c>
      <c r="AB15" s="134"/>
      <c r="AC15" s="120"/>
      <c r="AD15" s="123">
        <f t="shared" si="10"/>
        <v>4</v>
      </c>
      <c r="AE15" s="125">
        <v>6</v>
      </c>
      <c r="AF15" s="1" t="str">
        <f t="shared" si="11"/>
        <v>jeudi</v>
      </c>
      <c r="AG15" s="134"/>
      <c r="AH15" s="120"/>
      <c r="AI15" s="123">
        <f t="shared" si="12"/>
        <v>6</v>
      </c>
      <c r="AJ15" s="125">
        <v>6</v>
      </c>
      <c r="AK15" s="1" t="str">
        <f t="shared" si="13"/>
        <v>samedi</v>
      </c>
      <c r="AL15" s="134"/>
      <c r="AM15" s="120"/>
      <c r="AN15" s="123">
        <f t="shared" si="14"/>
        <v>2</v>
      </c>
      <c r="AO15" s="125">
        <v>6</v>
      </c>
      <c r="AP15" s="1" t="str">
        <f t="shared" si="15"/>
        <v>mardi</v>
      </c>
      <c r="AQ15" s="134"/>
      <c r="AR15" s="120"/>
      <c r="AS15" s="123">
        <f t="shared" si="16"/>
        <v>5</v>
      </c>
      <c r="AT15" s="125">
        <v>6</v>
      </c>
      <c r="AU15" s="1" t="str">
        <f t="shared" si="17"/>
        <v>vendredi</v>
      </c>
      <c r="AV15" s="134"/>
      <c r="AW15" s="120"/>
      <c r="AX15" s="123">
        <f t="shared" si="18"/>
        <v>7</v>
      </c>
      <c r="AY15" s="125">
        <v>6</v>
      </c>
      <c r="AZ15" s="1" t="str">
        <f t="shared" si="19"/>
        <v>dimanche</v>
      </c>
      <c r="BA15" s="134"/>
      <c r="BB15" s="120"/>
      <c r="BC15" s="123">
        <f t="shared" si="20"/>
        <v>3</v>
      </c>
      <c r="BD15" s="125">
        <v>6</v>
      </c>
      <c r="BE15" s="1" t="str">
        <f t="shared" si="21"/>
        <v>mercredi</v>
      </c>
      <c r="BF15" s="134"/>
      <c r="BG15" s="120"/>
      <c r="BH15" s="123">
        <f t="shared" si="22"/>
        <v>5</v>
      </c>
      <c r="BI15" s="125">
        <v>6</v>
      </c>
      <c r="BJ15" s="1" t="str">
        <f t="shared" si="23"/>
        <v>vendredi</v>
      </c>
      <c r="BK15" s="134"/>
      <c r="BL15" s="120"/>
    </row>
    <row r="16" spans="1:64" ht="12">
      <c r="A16" s="139">
        <v>7</v>
      </c>
      <c r="B16" s="139" t="s">
        <v>146</v>
      </c>
      <c r="D16" s="124">
        <f t="shared" si="2"/>
        <v>1</v>
      </c>
      <c r="E16" s="121"/>
      <c r="F16" s="125">
        <v>7</v>
      </c>
      <c r="G16" s="1" t="str">
        <f t="shared" si="3"/>
        <v>lundi</v>
      </c>
      <c r="H16" s="134">
        <v>24</v>
      </c>
      <c r="I16" s="120"/>
      <c r="J16" s="123">
        <f t="shared" si="4"/>
        <v>4</v>
      </c>
      <c r="K16" s="125">
        <v>7</v>
      </c>
      <c r="L16" s="1" t="str">
        <f t="shared" si="0"/>
        <v>jeudi</v>
      </c>
      <c r="M16" s="134">
        <v>24</v>
      </c>
      <c r="N16" s="120"/>
      <c r="O16" s="123">
        <f t="shared" si="5"/>
        <v>4</v>
      </c>
      <c r="P16" s="125">
        <v>7</v>
      </c>
      <c r="Q16" s="1" t="str">
        <f t="shared" si="1"/>
        <v>jeudi</v>
      </c>
      <c r="R16" s="134"/>
      <c r="S16" s="120"/>
      <c r="T16" s="123">
        <f t="shared" si="6"/>
        <v>7</v>
      </c>
      <c r="U16" s="125">
        <v>7</v>
      </c>
      <c r="V16" s="1" t="str">
        <f t="shared" si="7"/>
        <v>dimanche</v>
      </c>
      <c r="W16" s="134"/>
      <c r="X16" s="120"/>
      <c r="Y16" s="123">
        <f t="shared" si="8"/>
        <v>2</v>
      </c>
      <c r="Z16" s="125">
        <v>7</v>
      </c>
      <c r="AA16" s="1" t="str">
        <f t="shared" si="9"/>
        <v>mardi</v>
      </c>
      <c r="AB16" s="134"/>
      <c r="AC16" s="120"/>
      <c r="AD16" s="123">
        <f t="shared" si="10"/>
        <v>5</v>
      </c>
      <c r="AE16" s="125">
        <v>7</v>
      </c>
      <c r="AF16" s="1" t="str">
        <f t="shared" si="11"/>
        <v>vendredi</v>
      </c>
      <c r="AG16" s="134"/>
      <c r="AH16" s="120"/>
      <c r="AI16" s="123">
        <f t="shared" si="12"/>
        <v>7</v>
      </c>
      <c r="AJ16" s="125">
        <v>7</v>
      </c>
      <c r="AK16" s="1" t="str">
        <f t="shared" si="13"/>
        <v>dimanche</v>
      </c>
      <c r="AL16" s="134"/>
      <c r="AM16" s="120"/>
      <c r="AN16" s="123">
        <f t="shared" si="14"/>
        <v>3</v>
      </c>
      <c r="AO16" s="125">
        <v>7</v>
      </c>
      <c r="AP16" s="1" t="str">
        <f t="shared" si="15"/>
        <v>mercredi</v>
      </c>
      <c r="AQ16" s="134"/>
      <c r="AR16" s="120"/>
      <c r="AS16" s="123">
        <f t="shared" si="16"/>
        <v>6</v>
      </c>
      <c r="AT16" s="125">
        <v>7</v>
      </c>
      <c r="AU16" s="1" t="str">
        <f t="shared" si="17"/>
        <v>samedi</v>
      </c>
      <c r="AV16" s="134"/>
      <c r="AW16" s="120"/>
      <c r="AX16" s="123">
        <f t="shared" si="18"/>
        <v>1</v>
      </c>
      <c r="AY16" s="125">
        <v>7</v>
      </c>
      <c r="AZ16" s="1" t="str">
        <f t="shared" si="19"/>
        <v>lundi</v>
      </c>
      <c r="BA16" s="134"/>
      <c r="BB16" s="120"/>
      <c r="BC16" s="123">
        <f t="shared" si="20"/>
        <v>4</v>
      </c>
      <c r="BD16" s="125">
        <v>7</v>
      </c>
      <c r="BE16" s="1" t="str">
        <f t="shared" si="21"/>
        <v>jeudi</v>
      </c>
      <c r="BF16" s="134"/>
      <c r="BG16" s="120"/>
      <c r="BH16" s="123">
        <f t="shared" si="22"/>
        <v>6</v>
      </c>
      <c r="BI16" s="125">
        <v>7</v>
      </c>
      <c r="BJ16" s="1" t="str">
        <f t="shared" si="23"/>
        <v>samedi</v>
      </c>
      <c r="BK16" s="134"/>
      <c r="BL16" s="120"/>
    </row>
    <row r="17" spans="1:64" ht="12">
      <c r="A17" s="137"/>
      <c r="B17" s="137"/>
      <c r="D17" s="124">
        <f t="shared" si="2"/>
        <v>2</v>
      </c>
      <c r="E17" s="121"/>
      <c r="F17" s="125">
        <v>8</v>
      </c>
      <c r="G17" s="1" t="str">
        <f t="shared" si="3"/>
        <v>mardi</v>
      </c>
      <c r="H17" s="134">
        <v>27</v>
      </c>
      <c r="I17" s="120"/>
      <c r="J17" s="123">
        <f t="shared" si="4"/>
        <v>5</v>
      </c>
      <c r="K17" s="125">
        <v>8</v>
      </c>
      <c r="L17" s="1" t="str">
        <f t="shared" si="0"/>
        <v>vendredi</v>
      </c>
      <c r="M17" s="134">
        <v>27</v>
      </c>
      <c r="N17" s="120"/>
      <c r="O17" s="123">
        <f t="shared" si="5"/>
        <v>5</v>
      </c>
      <c r="P17" s="125">
        <v>8</v>
      </c>
      <c r="Q17" s="1" t="str">
        <f t="shared" si="1"/>
        <v>vendredi</v>
      </c>
      <c r="R17" s="134"/>
      <c r="S17" s="120"/>
      <c r="T17" s="123">
        <f t="shared" si="6"/>
        <v>1</v>
      </c>
      <c r="U17" s="125">
        <v>8</v>
      </c>
      <c r="V17" s="1" t="str">
        <f t="shared" si="7"/>
        <v>lundi</v>
      </c>
      <c r="W17" s="134"/>
      <c r="X17" s="120"/>
      <c r="Y17" s="123">
        <f t="shared" si="8"/>
        <v>3</v>
      </c>
      <c r="Z17" s="125">
        <v>8</v>
      </c>
      <c r="AA17" s="1" t="str">
        <f t="shared" si="9"/>
        <v>mercredi</v>
      </c>
      <c r="AB17" s="134"/>
      <c r="AC17" s="120"/>
      <c r="AD17" s="123">
        <f t="shared" si="10"/>
        <v>6</v>
      </c>
      <c r="AE17" s="125">
        <v>8</v>
      </c>
      <c r="AF17" s="1" t="str">
        <f t="shared" si="11"/>
        <v>samedi</v>
      </c>
      <c r="AG17" s="134"/>
      <c r="AH17" s="120"/>
      <c r="AI17" s="123">
        <f t="shared" si="12"/>
        <v>1</v>
      </c>
      <c r="AJ17" s="125">
        <v>8</v>
      </c>
      <c r="AK17" s="1" t="str">
        <f t="shared" si="13"/>
        <v>lundi</v>
      </c>
      <c r="AL17" s="134"/>
      <c r="AM17" s="120"/>
      <c r="AN17" s="123">
        <f t="shared" si="14"/>
        <v>4</v>
      </c>
      <c r="AO17" s="125">
        <v>8</v>
      </c>
      <c r="AP17" s="1" t="str">
        <f t="shared" si="15"/>
        <v>jeudi</v>
      </c>
      <c r="AQ17" s="134"/>
      <c r="AR17" s="120"/>
      <c r="AS17" s="123">
        <f t="shared" si="16"/>
        <v>7</v>
      </c>
      <c r="AT17" s="125">
        <v>8</v>
      </c>
      <c r="AU17" s="1" t="str">
        <f t="shared" si="17"/>
        <v>dimanche</v>
      </c>
      <c r="AV17" s="134"/>
      <c r="AW17" s="120"/>
      <c r="AX17" s="123">
        <f t="shared" si="18"/>
        <v>2</v>
      </c>
      <c r="AY17" s="125">
        <v>8</v>
      </c>
      <c r="AZ17" s="1" t="str">
        <f t="shared" si="19"/>
        <v>mardi</v>
      </c>
      <c r="BA17" s="134"/>
      <c r="BB17" s="120"/>
      <c r="BC17" s="123">
        <f t="shared" si="20"/>
        <v>5</v>
      </c>
      <c r="BD17" s="125">
        <v>8</v>
      </c>
      <c r="BE17" s="1" t="str">
        <f t="shared" si="21"/>
        <v>vendredi</v>
      </c>
      <c r="BF17" s="134"/>
      <c r="BG17" s="120"/>
      <c r="BH17" s="123">
        <f t="shared" si="22"/>
        <v>7</v>
      </c>
      <c r="BI17" s="125">
        <v>8</v>
      </c>
      <c r="BJ17" s="1" t="str">
        <f t="shared" si="23"/>
        <v>dimanche</v>
      </c>
      <c r="BK17" s="134"/>
      <c r="BL17" s="120"/>
    </row>
    <row r="18" spans="1:64" ht="12">
      <c r="A18" s="137"/>
      <c r="B18" s="140"/>
      <c r="D18" s="124">
        <f t="shared" si="2"/>
        <v>3</v>
      </c>
      <c r="E18" s="121"/>
      <c r="F18" s="125">
        <v>9</v>
      </c>
      <c r="G18" s="1" t="str">
        <f t="shared" si="3"/>
        <v>mercredi</v>
      </c>
      <c r="H18" s="134">
        <v>29</v>
      </c>
      <c r="I18" s="120"/>
      <c r="J18" s="123">
        <f t="shared" si="4"/>
        <v>6</v>
      </c>
      <c r="K18" s="125">
        <v>9</v>
      </c>
      <c r="L18" s="1" t="str">
        <f t="shared" si="0"/>
        <v>samedi</v>
      </c>
      <c r="M18" s="134">
        <v>29</v>
      </c>
      <c r="N18" s="120"/>
      <c r="O18" s="123">
        <f t="shared" si="5"/>
        <v>6</v>
      </c>
      <c r="P18" s="125">
        <v>9</v>
      </c>
      <c r="Q18" s="1" t="str">
        <f t="shared" si="1"/>
        <v>samedi</v>
      </c>
      <c r="R18" s="134"/>
      <c r="S18" s="120"/>
      <c r="T18" s="123">
        <f t="shared" si="6"/>
        <v>2</v>
      </c>
      <c r="U18" s="125">
        <v>9</v>
      </c>
      <c r="V18" s="1" t="str">
        <f t="shared" si="7"/>
        <v>mardi</v>
      </c>
      <c r="W18" s="134"/>
      <c r="X18" s="120"/>
      <c r="Y18" s="123">
        <f t="shared" si="8"/>
        <v>4</v>
      </c>
      <c r="Z18" s="125">
        <v>9</v>
      </c>
      <c r="AA18" s="1" t="str">
        <f t="shared" si="9"/>
        <v>jeudi</v>
      </c>
      <c r="AB18" s="134"/>
      <c r="AC18" s="120"/>
      <c r="AD18" s="123">
        <f t="shared" si="10"/>
        <v>7</v>
      </c>
      <c r="AE18" s="125">
        <v>9</v>
      </c>
      <c r="AF18" s="1" t="str">
        <f t="shared" si="11"/>
        <v>dimanche</v>
      </c>
      <c r="AG18" s="134"/>
      <c r="AH18" s="120"/>
      <c r="AI18" s="123">
        <f t="shared" si="12"/>
        <v>2</v>
      </c>
      <c r="AJ18" s="125">
        <v>9</v>
      </c>
      <c r="AK18" s="1" t="str">
        <f t="shared" si="13"/>
        <v>mardi</v>
      </c>
      <c r="AL18" s="134"/>
      <c r="AM18" s="120"/>
      <c r="AN18" s="123">
        <f t="shared" si="14"/>
        <v>5</v>
      </c>
      <c r="AO18" s="125">
        <v>9</v>
      </c>
      <c r="AP18" s="1" t="str">
        <f t="shared" si="15"/>
        <v>vendredi</v>
      </c>
      <c r="AQ18" s="134"/>
      <c r="AR18" s="120"/>
      <c r="AS18" s="123">
        <f t="shared" si="16"/>
        <v>1</v>
      </c>
      <c r="AT18" s="125">
        <v>9</v>
      </c>
      <c r="AU18" s="1" t="str">
        <f t="shared" si="17"/>
        <v>lundi</v>
      </c>
      <c r="AV18" s="134"/>
      <c r="AW18" s="120"/>
      <c r="AX18" s="123">
        <f t="shared" si="18"/>
        <v>3</v>
      </c>
      <c r="AY18" s="125">
        <v>9</v>
      </c>
      <c r="AZ18" s="1" t="str">
        <f t="shared" si="19"/>
        <v>mercredi</v>
      </c>
      <c r="BA18" s="134"/>
      <c r="BB18" s="120"/>
      <c r="BC18" s="123">
        <f t="shared" si="20"/>
        <v>6</v>
      </c>
      <c r="BD18" s="125">
        <v>9</v>
      </c>
      <c r="BE18" s="1" t="str">
        <f t="shared" si="21"/>
        <v>samedi</v>
      </c>
      <c r="BF18" s="134"/>
      <c r="BG18" s="120"/>
      <c r="BH18" s="123">
        <f t="shared" si="22"/>
        <v>1</v>
      </c>
      <c r="BI18" s="125">
        <v>9</v>
      </c>
      <c r="BJ18" s="1" t="str">
        <f t="shared" si="23"/>
        <v>lundi</v>
      </c>
      <c r="BK18" s="134"/>
      <c r="BL18" s="120"/>
    </row>
    <row r="19" spans="1:64" ht="12">
      <c r="A19" s="137"/>
      <c r="B19" s="140"/>
      <c r="D19" s="124">
        <f t="shared" si="2"/>
        <v>4</v>
      </c>
      <c r="E19" s="121"/>
      <c r="F19" s="125">
        <v>10</v>
      </c>
      <c r="G19" s="1" t="str">
        <f t="shared" si="3"/>
        <v>jeudi</v>
      </c>
      <c r="H19" s="134">
        <v>30</v>
      </c>
      <c r="I19" s="120"/>
      <c r="J19" s="123">
        <f t="shared" si="4"/>
        <v>7</v>
      </c>
      <c r="K19" s="125">
        <v>10</v>
      </c>
      <c r="L19" s="1" t="str">
        <f t="shared" si="0"/>
        <v>dimanche</v>
      </c>
      <c r="M19" s="134">
        <v>30</v>
      </c>
      <c r="N19" s="120"/>
      <c r="O19" s="123">
        <f t="shared" si="5"/>
        <v>7</v>
      </c>
      <c r="P19" s="125">
        <v>10</v>
      </c>
      <c r="Q19" s="1" t="str">
        <f t="shared" si="1"/>
        <v>dimanche</v>
      </c>
      <c r="R19" s="134"/>
      <c r="S19" s="120"/>
      <c r="T19" s="123">
        <f t="shared" si="6"/>
        <v>3</v>
      </c>
      <c r="U19" s="125">
        <v>10</v>
      </c>
      <c r="V19" s="1" t="str">
        <f t="shared" si="7"/>
        <v>mercredi</v>
      </c>
      <c r="W19" s="134"/>
      <c r="X19" s="120"/>
      <c r="Y19" s="123">
        <f t="shared" si="8"/>
        <v>5</v>
      </c>
      <c r="Z19" s="125">
        <v>10</v>
      </c>
      <c r="AA19" s="1" t="str">
        <f t="shared" si="9"/>
        <v>vendredi</v>
      </c>
      <c r="AB19" s="134"/>
      <c r="AC19" s="120"/>
      <c r="AD19" s="123">
        <f t="shared" si="10"/>
        <v>1</v>
      </c>
      <c r="AE19" s="125">
        <v>10</v>
      </c>
      <c r="AF19" s="1" t="str">
        <f t="shared" si="11"/>
        <v>lundi</v>
      </c>
      <c r="AG19" s="134"/>
      <c r="AH19" s="120"/>
      <c r="AI19" s="123">
        <f t="shared" si="12"/>
        <v>3</v>
      </c>
      <c r="AJ19" s="125">
        <v>10</v>
      </c>
      <c r="AK19" s="1" t="str">
        <f t="shared" si="13"/>
        <v>mercredi</v>
      </c>
      <c r="AL19" s="134"/>
      <c r="AM19" s="120"/>
      <c r="AN19" s="123">
        <f t="shared" si="14"/>
        <v>6</v>
      </c>
      <c r="AO19" s="125">
        <v>10</v>
      </c>
      <c r="AP19" s="1" t="str">
        <f t="shared" si="15"/>
        <v>samedi</v>
      </c>
      <c r="AQ19" s="134"/>
      <c r="AR19" s="120"/>
      <c r="AS19" s="123">
        <f t="shared" si="16"/>
        <v>2</v>
      </c>
      <c r="AT19" s="125">
        <v>10</v>
      </c>
      <c r="AU19" s="1" t="str">
        <f t="shared" si="17"/>
        <v>mardi</v>
      </c>
      <c r="AV19" s="134"/>
      <c r="AW19" s="120"/>
      <c r="AX19" s="123">
        <f t="shared" si="18"/>
        <v>4</v>
      </c>
      <c r="AY19" s="125">
        <v>10</v>
      </c>
      <c r="AZ19" s="1" t="str">
        <f t="shared" si="19"/>
        <v>jeudi</v>
      </c>
      <c r="BA19" s="134"/>
      <c r="BB19" s="120"/>
      <c r="BC19" s="123">
        <f t="shared" si="20"/>
        <v>7</v>
      </c>
      <c r="BD19" s="125">
        <v>10</v>
      </c>
      <c r="BE19" s="1" t="str">
        <f t="shared" si="21"/>
        <v>dimanche</v>
      </c>
      <c r="BF19" s="134"/>
      <c r="BG19" s="120"/>
      <c r="BH19" s="123">
        <f t="shared" si="22"/>
        <v>2</v>
      </c>
      <c r="BI19" s="125">
        <v>10</v>
      </c>
      <c r="BJ19" s="1" t="str">
        <f t="shared" si="23"/>
        <v>mardi</v>
      </c>
      <c r="BK19" s="134"/>
      <c r="BL19" s="120"/>
    </row>
    <row r="20" spans="1:64" ht="12">
      <c r="A20" s="137"/>
      <c r="B20" s="140"/>
      <c r="D20" s="124">
        <f t="shared" si="2"/>
        <v>5</v>
      </c>
      <c r="E20" s="121"/>
      <c r="F20" s="125">
        <v>11</v>
      </c>
      <c r="G20" s="1" t="str">
        <f t="shared" si="3"/>
        <v>vendredi</v>
      </c>
      <c r="H20" s="134">
        <v>28</v>
      </c>
      <c r="I20" s="120"/>
      <c r="J20" s="123">
        <f t="shared" si="4"/>
        <v>1</v>
      </c>
      <c r="K20" s="125">
        <v>11</v>
      </c>
      <c r="L20" s="1" t="str">
        <f t="shared" si="0"/>
        <v>lundi</v>
      </c>
      <c r="M20" s="134">
        <v>28</v>
      </c>
      <c r="N20" s="120"/>
      <c r="O20" s="123">
        <f t="shared" si="5"/>
        <v>1</v>
      </c>
      <c r="P20" s="125">
        <v>11</v>
      </c>
      <c r="Q20" s="1" t="str">
        <f t="shared" si="1"/>
        <v>lundi</v>
      </c>
      <c r="R20" s="134"/>
      <c r="S20" s="120"/>
      <c r="T20" s="123">
        <f t="shared" si="6"/>
        <v>4</v>
      </c>
      <c r="U20" s="125">
        <v>11</v>
      </c>
      <c r="V20" s="1" t="str">
        <f t="shared" si="7"/>
        <v>jeudi</v>
      </c>
      <c r="W20" s="134"/>
      <c r="X20" s="120"/>
      <c r="Y20" s="123">
        <f t="shared" si="8"/>
        <v>6</v>
      </c>
      <c r="Z20" s="125">
        <v>11</v>
      </c>
      <c r="AA20" s="1" t="str">
        <f t="shared" si="9"/>
        <v>samedi</v>
      </c>
      <c r="AB20" s="134"/>
      <c r="AC20" s="120"/>
      <c r="AD20" s="123">
        <f t="shared" si="10"/>
        <v>2</v>
      </c>
      <c r="AE20" s="125">
        <v>11</v>
      </c>
      <c r="AF20" s="1" t="str">
        <f t="shared" si="11"/>
        <v>mardi</v>
      </c>
      <c r="AG20" s="134"/>
      <c r="AH20" s="120"/>
      <c r="AI20" s="123">
        <f t="shared" si="12"/>
        <v>4</v>
      </c>
      <c r="AJ20" s="125">
        <v>11</v>
      </c>
      <c r="AK20" s="1" t="str">
        <f t="shared" si="13"/>
        <v>jeudi</v>
      </c>
      <c r="AL20" s="134"/>
      <c r="AM20" s="120"/>
      <c r="AN20" s="123">
        <f t="shared" si="14"/>
        <v>7</v>
      </c>
      <c r="AO20" s="125">
        <v>11</v>
      </c>
      <c r="AP20" s="1" t="str">
        <f t="shared" si="15"/>
        <v>dimanche</v>
      </c>
      <c r="AQ20" s="134"/>
      <c r="AR20" s="120"/>
      <c r="AS20" s="123">
        <f t="shared" si="16"/>
        <v>3</v>
      </c>
      <c r="AT20" s="125">
        <v>11</v>
      </c>
      <c r="AU20" s="1" t="str">
        <f t="shared" si="17"/>
        <v>mercredi</v>
      </c>
      <c r="AV20" s="134"/>
      <c r="AW20" s="120"/>
      <c r="AX20" s="123">
        <f t="shared" si="18"/>
        <v>5</v>
      </c>
      <c r="AY20" s="125">
        <v>11</v>
      </c>
      <c r="AZ20" s="1" t="str">
        <f t="shared" si="19"/>
        <v>vendredi</v>
      </c>
      <c r="BA20" s="134"/>
      <c r="BB20" s="120"/>
      <c r="BC20" s="123">
        <f t="shared" si="20"/>
        <v>1</v>
      </c>
      <c r="BD20" s="125">
        <v>11</v>
      </c>
      <c r="BE20" s="1" t="str">
        <f t="shared" si="21"/>
        <v>lundi</v>
      </c>
      <c r="BF20" s="134"/>
      <c r="BG20" s="120"/>
      <c r="BH20" s="123">
        <f t="shared" si="22"/>
        <v>3</v>
      </c>
      <c r="BI20" s="125">
        <v>11</v>
      </c>
      <c r="BJ20" s="1" t="str">
        <f t="shared" si="23"/>
        <v>mercredi</v>
      </c>
      <c r="BK20" s="134"/>
      <c r="BL20" s="120"/>
    </row>
    <row r="21" spans="1:64" ht="12">
      <c r="A21" s="137"/>
      <c r="B21" s="140"/>
      <c r="D21" s="124">
        <f t="shared" si="2"/>
        <v>6</v>
      </c>
      <c r="E21" s="121"/>
      <c r="F21" s="125">
        <v>12</v>
      </c>
      <c r="G21" s="1" t="str">
        <f t="shared" si="3"/>
        <v>samedi</v>
      </c>
      <c r="H21" s="134">
        <v>26</v>
      </c>
      <c r="I21" s="120"/>
      <c r="J21" s="123">
        <f t="shared" si="4"/>
        <v>2</v>
      </c>
      <c r="K21" s="125">
        <v>12</v>
      </c>
      <c r="L21" s="1" t="str">
        <f t="shared" si="0"/>
        <v>mardi</v>
      </c>
      <c r="M21" s="134">
        <v>26</v>
      </c>
      <c r="N21" s="120"/>
      <c r="O21" s="123">
        <f t="shared" si="5"/>
        <v>2</v>
      </c>
      <c r="P21" s="125">
        <v>12</v>
      </c>
      <c r="Q21" s="1" t="str">
        <f t="shared" si="1"/>
        <v>mardi</v>
      </c>
      <c r="R21" s="134"/>
      <c r="S21" s="120"/>
      <c r="T21" s="123">
        <f t="shared" si="6"/>
        <v>5</v>
      </c>
      <c r="U21" s="125">
        <v>12</v>
      </c>
      <c r="V21" s="1" t="str">
        <f t="shared" si="7"/>
        <v>vendredi</v>
      </c>
      <c r="W21" s="134"/>
      <c r="X21" s="120"/>
      <c r="Y21" s="123">
        <f t="shared" si="8"/>
        <v>7</v>
      </c>
      <c r="Z21" s="125">
        <v>12</v>
      </c>
      <c r="AA21" s="1" t="str">
        <f t="shared" si="9"/>
        <v>dimanche</v>
      </c>
      <c r="AB21" s="134"/>
      <c r="AC21" s="120"/>
      <c r="AD21" s="123">
        <f t="shared" si="10"/>
        <v>3</v>
      </c>
      <c r="AE21" s="125">
        <v>12</v>
      </c>
      <c r="AF21" s="1" t="str">
        <f t="shared" si="11"/>
        <v>mercredi</v>
      </c>
      <c r="AG21" s="134"/>
      <c r="AH21" s="120"/>
      <c r="AI21" s="123">
        <f t="shared" si="12"/>
        <v>5</v>
      </c>
      <c r="AJ21" s="125">
        <v>12</v>
      </c>
      <c r="AK21" s="1" t="str">
        <f t="shared" si="13"/>
        <v>vendredi</v>
      </c>
      <c r="AL21" s="134"/>
      <c r="AM21" s="120"/>
      <c r="AN21" s="123">
        <f t="shared" si="14"/>
        <v>1</v>
      </c>
      <c r="AO21" s="125">
        <v>12</v>
      </c>
      <c r="AP21" s="1" t="str">
        <f t="shared" si="15"/>
        <v>lundi</v>
      </c>
      <c r="AQ21" s="134"/>
      <c r="AR21" s="120"/>
      <c r="AS21" s="123">
        <f t="shared" si="16"/>
        <v>4</v>
      </c>
      <c r="AT21" s="125">
        <v>12</v>
      </c>
      <c r="AU21" s="1" t="str">
        <f t="shared" si="17"/>
        <v>jeudi</v>
      </c>
      <c r="AV21" s="134"/>
      <c r="AW21" s="120"/>
      <c r="AX21" s="123">
        <f t="shared" si="18"/>
        <v>6</v>
      </c>
      <c r="AY21" s="125">
        <v>12</v>
      </c>
      <c r="AZ21" s="1" t="str">
        <f t="shared" si="19"/>
        <v>samedi</v>
      </c>
      <c r="BA21" s="134"/>
      <c r="BB21" s="120"/>
      <c r="BC21" s="123">
        <f t="shared" si="20"/>
        <v>2</v>
      </c>
      <c r="BD21" s="125">
        <v>12</v>
      </c>
      <c r="BE21" s="1" t="str">
        <f t="shared" si="21"/>
        <v>mardi</v>
      </c>
      <c r="BF21" s="134"/>
      <c r="BG21" s="120"/>
      <c r="BH21" s="123">
        <f t="shared" si="22"/>
        <v>4</v>
      </c>
      <c r="BI21" s="125">
        <v>12</v>
      </c>
      <c r="BJ21" s="1" t="str">
        <f t="shared" si="23"/>
        <v>jeudi</v>
      </c>
      <c r="BK21" s="134"/>
      <c r="BL21" s="120"/>
    </row>
    <row r="22" spans="1:64" ht="12">
      <c r="A22" s="137"/>
      <c r="B22" s="140"/>
      <c r="D22" s="124">
        <f t="shared" si="2"/>
        <v>7</v>
      </c>
      <c r="E22" s="121"/>
      <c r="F22" s="125">
        <v>13</v>
      </c>
      <c r="G22" s="1" t="str">
        <f t="shared" si="3"/>
        <v>dimanche</v>
      </c>
      <c r="H22" s="134">
        <v>23</v>
      </c>
      <c r="I22" s="120"/>
      <c r="J22" s="123">
        <f t="shared" si="4"/>
        <v>3</v>
      </c>
      <c r="K22" s="125">
        <v>13</v>
      </c>
      <c r="L22" s="1" t="str">
        <f t="shared" si="0"/>
        <v>mercredi</v>
      </c>
      <c r="M22" s="134">
        <v>23</v>
      </c>
      <c r="N22" s="120"/>
      <c r="O22" s="123">
        <f t="shared" si="5"/>
        <v>3</v>
      </c>
      <c r="P22" s="125">
        <v>13</v>
      </c>
      <c r="Q22" s="1" t="str">
        <f t="shared" si="1"/>
        <v>mercredi</v>
      </c>
      <c r="R22" s="134"/>
      <c r="S22" s="120"/>
      <c r="T22" s="123">
        <f t="shared" si="6"/>
        <v>6</v>
      </c>
      <c r="U22" s="125">
        <v>13</v>
      </c>
      <c r="V22" s="1" t="str">
        <f t="shared" si="7"/>
        <v>samedi</v>
      </c>
      <c r="W22" s="134"/>
      <c r="X22" s="120"/>
      <c r="Y22" s="123">
        <f t="shared" si="8"/>
        <v>1</v>
      </c>
      <c r="Z22" s="125">
        <v>13</v>
      </c>
      <c r="AA22" s="1" t="str">
        <f t="shared" si="9"/>
        <v>lundi</v>
      </c>
      <c r="AB22" s="134"/>
      <c r="AC22" s="120"/>
      <c r="AD22" s="123">
        <f t="shared" si="10"/>
        <v>4</v>
      </c>
      <c r="AE22" s="125">
        <v>13</v>
      </c>
      <c r="AF22" s="1" t="str">
        <f t="shared" si="11"/>
        <v>jeudi</v>
      </c>
      <c r="AG22" s="134"/>
      <c r="AH22" s="120"/>
      <c r="AI22" s="123">
        <f t="shared" si="12"/>
        <v>6</v>
      </c>
      <c r="AJ22" s="125">
        <v>13</v>
      </c>
      <c r="AK22" s="1" t="str">
        <f t="shared" si="13"/>
        <v>samedi</v>
      </c>
      <c r="AL22" s="134"/>
      <c r="AM22" s="120"/>
      <c r="AN22" s="123">
        <f t="shared" si="14"/>
        <v>2</v>
      </c>
      <c r="AO22" s="125">
        <v>13</v>
      </c>
      <c r="AP22" s="1" t="str">
        <f t="shared" si="15"/>
        <v>mardi</v>
      </c>
      <c r="AQ22" s="134"/>
      <c r="AR22" s="120"/>
      <c r="AS22" s="123">
        <f t="shared" si="16"/>
        <v>5</v>
      </c>
      <c r="AT22" s="125">
        <v>13</v>
      </c>
      <c r="AU22" s="1" t="str">
        <f t="shared" si="17"/>
        <v>vendredi</v>
      </c>
      <c r="AV22" s="134"/>
      <c r="AW22" s="120"/>
      <c r="AX22" s="123">
        <f t="shared" si="18"/>
        <v>7</v>
      </c>
      <c r="AY22" s="125">
        <v>13</v>
      </c>
      <c r="AZ22" s="1" t="str">
        <f t="shared" si="19"/>
        <v>dimanche</v>
      </c>
      <c r="BA22" s="134"/>
      <c r="BB22" s="120"/>
      <c r="BC22" s="123">
        <f t="shared" si="20"/>
        <v>3</v>
      </c>
      <c r="BD22" s="125">
        <v>13</v>
      </c>
      <c r="BE22" s="1" t="str">
        <f t="shared" si="21"/>
        <v>mercredi</v>
      </c>
      <c r="BF22" s="134"/>
      <c r="BG22" s="120"/>
      <c r="BH22" s="123">
        <f t="shared" si="22"/>
        <v>5</v>
      </c>
      <c r="BI22" s="125">
        <v>13</v>
      </c>
      <c r="BJ22" s="1" t="str">
        <f t="shared" si="23"/>
        <v>vendredi</v>
      </c>
      <c r="BK22" s="134"/>
      <c r="BL22" s="120"/>
    </row>
    <row r="23" spans="1:64" ht="12">
      <c r="A23" s="137"/>
      <c r="B23" s="140"/>
      <c r="D23" s="124">
        <f t="shared" si="2"/>
        <v>1</v>
      </c>
      <c r="E23" s="121"/>
      <c r="F23" s="125">
        <v>14</v>
      </c>
      <c r="G23" s="1" t="str">
        <f t="shared" si="3"/>
        <v>lundi</v>
      </c>
      <c r="H23" s="134">
        <v>24</v>
      </c>
      <c r="I23" s="120"/>
      <c r="J23" s="123">
        <f t="shared" si="4"/>
        <v>4</v>
      </c>
      <c r="K23" s="125">
        <v>14</v>
      </c>
      <c r="L23" s="1" t="str">
        <f t="shared" si="0"/>
        <v>jeudi</v>
      </c>
      <c r="M23" s="134"/>
      <c r="N23" s="120"/>
      <c r="O23" s="123">
        <f t="shared" si="5"/>
        <v>4</v>
      </c>
      <c r="P23" s="125">
        <v>14</v>
      </c>
      <c r="Q23" s="1" t="str">
        <f t="shared" si="1"/>
        <v>jeudi</v>
      </c>
      <c r="R23" s="134"/>
      <c r="S23" s="120"/>
      <c r="T23" s="123">
        <f t="shared" si="6"/>
        <v>7</v>
      </c>
      <c r="U23" s="125">
        <v>14</v>
      </c>
      <c r="V23" s="1" t="str">
        <f t="shared" si="7"/>
        <v>dimanche</v>
      </c>
      <c r="W23" s="134"/>
      <c r="X23" s="120"/>
      <c r="Y23" s="123">
        <f t="shared" si="8"/>
        <v>2</v>
      </c>
      <c r="Z23" s="125">
        <v>14</v>
      </c>
      <c r="AA23" s="1" t="str">
        <f t="shared" si="9"/>
        <v>mardi</v>
      </c>
      <c r="AB23" s="134"/>
      <c r="AC23" s="120"/>
      <c r="AD23" s="123">
        <f t="shared" si="10"/>
        <v>5</v>
      </c>
      <c r="AE23" s="125">
        <v>14</v>
      </c>
      <c r="AF23" s="1" t="str">
        <f t="shared" si="11"/>
        <v>vendredi</v>
      </c>
      <c r="AG23" s="134"/>
      <c r="AH23" s="120"/>
      <c r="AI23" s="123">
        <f t="shared" si="12"/>
        <v>7</v>
      </c>
      <c r="AJ23" s="125">
        <v>14</v>
      </c>
      <c r="AK23" s="1" t="str">
        <f t="shared" si="13"/>
        <v>dimanche</v>
      </c>
      <c r="AL23" s="134"/>
      <c r="AM23" s="120"/>
      <c r="AN23" s="123">
        <f t="shared" si="14"/>
        <v>3</v>
      </c>
      <c r="AO23" s="125">
        <v>14</v>
      </c>
      <c r="AP23" s="1" t="str">
        <f t="shared" si="15"/>
        <v>mercredi</v>
      </c>
      <c r="AQ23" s="134"/>
      <c r="AR23" s="120"/>
      <c r="AS23" s="123">
        <f t="shared" si="16"/>
        <v>6</v>
      </c>
      <c r="AT23" s="125">
        <v>14</v>
      </c>
      <c r="AU23" s="1" t="str">
        <f t="shared" si="17"/>
        <v>samedi</v>
      </c>
      <c r="AV23" s="134"/>
      <c r="AW23" s="120"/>
      <c r="AX23" s="123">
        <f t="shared" si="18"/>
        <v>1</v>
      </c>
      <c r="AY23" s="125">
        <v>14</v>
      </c>
      <c r="AZ23" s="1" t="str">
        <f t="shared" si="19"/>
        <v>lundi</v>
      </c>
      <c r="BA23" s="134"/>
      <c r="BB23" s="120"/>
      <c r="BC23" s="123">
        <f t="shared" si="20"/>
        <v>4</v>
      </c>
      <c r="BD23" s="125">
        <v>14</v>
      </c>
      <c r="BE23" s="1" t="str">
        <f t="shared" si="21"/>
        <v>jeudi</v>
      </c>
      <c r="BF23" s="134"/>
      <c r="BG23" s="120"/>
      <c r="BH23" s="123">
        <f t="shared" si="22"/>
        <v>6</v>
      </c>
      <c r="BI23" s="125">
        <v>14</v>
      </c>
      <c r="BJ23" s="1" t="str">
        <f t="shared" si="23"/>
        <v>samedi</v>
      </c>
      <c r="BK23" s="134"/>
      <c r="BL23" s="120"/>
    </row>
    <row r="24" spans="1:64" ht="12">
      <c r="A24" s="137"/>
      <c r="B24" s="140"/>
      <c r="D24" s="124">
        <f t="shared" si="2"/>
        <v>2</v>
      </c>
      <c r="E24" s="121"/>
      <c r="F24" s="125">
        <v>15</v>
      </c>
      <c r="G24" s="1" t="str">
        <f t="shared" si="3"/>
        <v>mardi</v>
      </c>
      <c r="H24" s="134">
        <v>30</v>
      </c>
      <c r="I24" s="120"/>
      <c r="J24" s="123">
        <f t="shared" si="4"/>
        <v>5</v>
      </c>
      <c r="K24" s="125">
        <v>15</v>
      </c>
      <c r="L24" s="1" t="str">
        <f t="shared" si="0"/>
        <v>vendredi</v>
      </c>
      <c r="M24" s="134"/>
      <c r="N24" s="120"/>
      <c r="O24" s="123">
        <f t="shared" si="5"/>
        <v>5</v>
      </c>
      <c r="P24" s="125">
        <v>15</v>
      </c>
      <c r="Q24" s="1" t="str">
        <f t="shared" si="1"/>
        <v>vendredi</v>
      </c>
      <c r="R24" s="134"/>
      <c r="S24" s="120"/>
      <c r="T24" s="123">
        <f t="shared" si="6"/>
        <v>1</v>
      </c>
      <c r="U24" s="125">
        <v>15</v>
      </c>
      <c r="V24" s="1" t="str">
        <f t="shared" si="7"/>
        <v>lundi</v>
      </c>
      <c r="W24" s="134"/>
      <c r="X24" s="120"/>
      <c r="Y24" s="123">
        <f t="shared" si="8"/>
        <v>3</v>
      </c>
      <c r="Z24" s="125">
        <v>15</v>
      </c>
      <c r="AA24" s="1" t="str">
        <f t="shared" si="9"/>
        <v>mercredi</v>
      </c>
      <c r="AB24" s="134"/>
      <c r="AC24" s="120"/>
      <c r="AD24" s="123">
        <f t="shared" si="10"/>
        <v>6</v>
      </c>
      <c r="AE24" s="125">
        <v>15</v>
      </c>
      <c r="AF24" s="1" t="str">
        <f t="shared" si="11"/>
        <v>samedi</v>
      </c>
      <c r="AG24" s="134"/>
      <c r="AH24" s="120"/>
      <c r="AI24" s="123">
        <f t="shared" si="12"/>
        <v>1</v>
      </c>
      <c r="AJ24" s="125">
        <v>15</v>
      </c>
      <c r="AK24" s="1" t="str">
        <f t="shared" si="13"/>
        <v>lundi</v>
      </c>
      <c r="AL24" s="134"/>
      <c r="AM24" s="120"/>
      <c r="AN24" s="123">
        <f t="shared" si="14"/>
        <v>4</v>
      </c>
      <c r="AO24" s="125">
        <v>15</v>
      </c>
      <c r="AP24" s="1" t="str">
        <f t="shared" si="15"/>
        <v>jeudi</v>
      </c>
      <c r="AQ24" s="134"/>
      <c r="AR24" s="120"/>
      <c r="AS24" s="123">
        <f t="shared" si="16"/>
        <v>7</v>
      </c>
      <c r="AT24" s="125">
        <v>15</v>
      </c>
      <c r="AU24" s="1" t="str">
        <f t="shared" si="17"/>
        <v>dimanche</v>
      </c>
      <c r="AV24" s="134"/>
      <c r="AW24" s="120"/>
      <c r="AX24" s="123">
        <f t="shared" si="18"/>
        <v>2</v>
      </c>
      <c r="AY24" s="125">
        <v>15</v>
      </c>
      <c r="AZ24" s="1" t="str">
        <f t="shared" si="19"/>
        <v>mardi</v>
      </c>
      <c r="BA24" s="134"/>
      <c r="BB24" s="120"/>
      <c r="BC24" s="123">
        <f t="shared" si="20"/>
        <v>5</v>
      </c>
      <c r="BD24" s="125">
        <v>15</v>
      </c>
      <c r="BE24" s="1" t="str">
        <f t="shared" si="21"/>
        <v>vendredi</v>
      </c>
      <c r="BF24" s="134"/>
      <c r="BG24" s="120"/>
      <c r="BH24" s="123">
        <f t="shared" si="22"/>
        <v>7</v>
      </c>
      <c r="BI24" s="125">
        <v>15</v>
      </c>
      <c r="BJ24" s="1" t="str">
        <f t="shared" si="23"/>
        <v>dimanche</v>
      </c>
      <c r="BK24" s="134"/>
      <c r="BL24" s="120"/>
    </row>
    <row r="25" spans="1:64" ht="12">
      <c r="A25" s="137"/>
      <c r="B25" s="140"/>
      <c r="D25" s="124">
        <f t="shared" si="2"/>
        <v>3</v>
      </c>
      <c r="E25" s="121"/>
      <c r="F25" s="125">
        <v>16</v>
      </c>
      <c r="G25" s="1" t="str">
        <f t="shared" si="3"/>
        <v>mercredi</v>
      </c>
      <c r="H25" s="134">
        <v>30</v>
      </c>
      <c r="I25" s="120"/>
      <c r="J25" s="123">
        <f t="shared" si="4"/>
        <v>6</v>
      </c>
      <c r="K25" s="125">
        <v>16</v>
      </c>
      <c r="L25" s="1" t="str">
        <f t="shared" si="0"/>
        <v>samedi</v>
      </c>
      <c r="M25" s="134"/>
      <c r="N25" s="120"/>
      <c r="O25" s="123">
        <f t="shared" si="5"/>
        <v>6</v>
      </c>
      <c r="P25" s="125">
        <v>16</v>
      </c>
      <c r="Q25" s="1" t="str">
        <f t="shared" si="1"/>
        <v>samedi</v>
      </c>
      <c r="R25" s="134"/>
      <c r="S25" s="120"/>
      <c r="T25" s="123">
        <f t="shared" si="6"/>
        <v>2</v>
      </c>
      <c r="U25" s="125">
        <v>16</v>
      </c>
      <c r="V25" s="1" t="str">
        <f t="shared" si="7"/>
        <v>mardi</v>
      </c>
      <c r="W25" s="134"/>
      <c r="X25" s="120"/>
      <c r="Y25" s="123">
        <f t="shared" si="8"/>
        <v>4</v>
      </c>
      <c r="Z25" s="125">
        <v>16</v>
      </c>
      <c r="AA25" s="1" t="str">
        <f t="shared" si="9"/>
        <v>jeudi</v>
      </c>
      <c r="AB25" s="134"/>
      <c r="AC25" s="120"/>
      <c r="AD25" s="123">
        <f t="shared" si="10"/>
        <v>7</v>
      </c>
      <c r="AE25" s="125">
        <v>16</v>
      </c>
      <c r="AF25" s="1" t="str">
        <f t="shared" si="11"/>
        <v>dimanche</v>
      </c>
      <c r="AG25" s="134"/>
      <c r="AH25" s="120"/>
      <c r="AI25" s="123">
        <f t="shared" si="12"/>
        <v>2</v>
      </c>
      <c r="AJ25" s="125">
        <v>16</v>
      </c>
      <c r="AK25" s="1" t="str">
        <f t="shared" si="13"/>
        <v>mardi</v>
      </c>
      <c r="AL25" s="134"/>
      <c r="AM25" s="120"/>
      <c r="AN25" s="123">
        <f t="shared" si="14"/>
        <v>5</v>
      </c>
      <c r="AO25" s="125">
        <v>16</v>
      </c>
      <c r="AP25" s="1" t="str">
        <f t="shared" si="15"/>
        <v>vendredi</v>
      </c>
      <c r="AQ25" s="134"/>
      <c r="AR25" s="120"/>
      <c r="AS25" s="123">
        <f t="shared" si="16"/>
        <v>1</v>
      </c>
      <c r="AT25" s="125">
        <v>16</v>
      </c>
      <c r="AU25" s="1" t="str">
        <f t="shared" si="17"/>
        <v>lundi</v>
      </c>
      <c r="AV25" s="134"/>
      <c r="AW25" s="120"/>
      <c r="AX25" s="123">
        <f t="shared" si="18"/>
        <v>3</v>
      </c>
      <c r="AY25" s="125">
        <v>16</v>
      </c>
      <c r="AZ25" s="1" t="str">
        <f t="shared" si="19"/>
        <v>mercredi</v>
      </c>
      <c r="BA25" s="134"/>
      <c r="BB25" s="120"/>
      <c r="BC25" s="123">
        <f t="shared" si="20"/>
        <v>6</v>
      </c>
      <c r="BD25" s="125">
        <v>16</v>
      </c>
      <c r="BE25" s="1" t="str">
        <f t="shared" si="21"/>
        <v>samedi</v>
      </c>
      <c r="BF25" s="134"/>
      <c r="BG25" s="120"/>
      <c r="BH25" s="123">
        <f t="shared" si="22"/>
        <v>1</v>
      </c>
      <c r="BI25" s="125">
        <v>16</v>
      </c>
      <c r="BJ25" s="1" t="str">
        <f t="shared" si="23"/>
        <v>lundi</v>
      </c>
      <c r="BK25" s="134"/>
      <c r="BL25" s="120"/>
    </row>
    <row r="26" spans="1:64" ht="12">
      <c r="A26" s="137"/>
      <c r="B26" s="137"/>
      <c r="D26" s="124">
        <f t="shared" si="2"/>
        <v>4</v>
      </c>
      <c r="E26" s="121"/>
      <c r="F26" s="125">
        <v>17</v>
      </c>
      <c r="G26" s="1" t="str">
        <f t="shared" si="3"/>
        <v>jeudi</v>
      </c>
      <c r="H26" s="134">
        <v>30</v>
      </c>
      <c r="I26" s="120"/>
      <c r="J26" s="123">
        <f t="shared" si="4"/>
        <v>7</v>
      </c>
      <c r="K26" s="125">
        <v>17</v>
      </c>
      <c r="L26" s="1" t="str">
        <f t="shared" si="0"/>
        <v>dimanche</v>
      </c>
      <c r="M26" s="134"/>
      <c r="N26" s="120"/>
      <c r="O26" s="123">
        <f t="shared" si="5"/>
        <v>7</v>
      </c>
      <c r="P26" s="125">
        <v>17</v>
      </c>
      <c r="Q26" s="1" t="str">
        <f t="shared" si="1"/>
        <v>dimanche</v>
      </c>
      <c r="R26" s="134"/>
      <c r="S26" s="120"/>
      <c r="T26" s="123">
        <f t="shared" si="6"/>
        <v>3</v>
      </c>
      <c r="U26" s="125">
        <v>17</v>
      </c>
      <c r="V26" s="1" t="str">
        <f t="shared" si="7"/>
        <v>mercredi</v>
      </c>
      <c r="W26" s="134"/>
      <c r="X26" s="120"/>
      <c r="Y26" s="123">
        <f t="shared" si="8"/>
        <v>5</v>
      </c>
      <c r="Z26" s="125">
        <v>17</v>
      </c>
      <c r="AA26" s="1" t="str">
        <f t="shared" si="9"/>
        <v>vendredi</v>
      </c>
      <c r="AB26" s="134"/>
      <c r="AC26" s="120"/>
      <c r="AD26" s="123">
        <f t="shared" si="10"/>
        <v>1</v>
      </c>
      <c r="AE26" s="125">
        <v>17</v>
      </c>
      <c r="AF26" s="1" t="str">
        <f t="shared" si="11"/>
        <v>lundi</v>
      </c>
      <c r="AG26" s="134"/>
      <c r="AH26" s="120"/>
      <c r="AI26" s="123">
        <f t="shared" si="12"/>
        <v>3</v>
      </c>
      <c r="AJ26" s="125">
        <v>17</v>
      </c>
      <c r="AK26" s="1" t="str">
        <f t="shared" si="13"/>
        <v>mercredi</v>
      </c>
      <c r="AL26" s="134"/>
      <c r="AM26" s="120"/>
      <c r="AN26" s="123">
        <f t="shared" si="14"/>
        <v>6</v>
      </c>
      <c r="AO26" s="125">
        <v>17</v>
      </c>
      <c r="AP26" s="1" t="str">
        <f t="shared" si="15"/>
        <v>samedi</v>
      </c>
      <c r="AQ26" s="134"/>
      <c r="AR26" s="120"/>
      <c r="AS26" s="123">
        <f t="shared" si="16"/>
        <v>2</v>
      </c>
      <c r="AT26" s="125">
        <v>17</v>
      </c>
      <c r="AU26" s="1" t="str">
        <f t="shared" si="17"/>
        <v>mardi</v>
      </c>
      <c r="AV26" s="134"/>
      <c r="AW26" s="120"/>
      <c r="AX26" s="123">
        <f t="shared" si="18"/>
        <v>4</v>
      </c>
      <c r="AY26" s="125">
        <v>17</v>
      </c>
      <c r="AZ26" s="1" t="str">
        <f t="shared" si="19"/>
        <v>jeudi</v>
      </c>
      <c r="BA26" s="134"/>
      <c r="BB26" s="120"/>
      <c r="BC26" s="123">
        <f t="shared" si="20"/>
        <v>7</v>
      </c>
      <c r="BD26" s="125">
        <v>17</v>
      </c>
      <c r="BE26" s="1" t="str">
        <f t="shared" si="21"/>
        <v>dimanche</v>
      </c>
      <c r="BF26" s="134"/>
      <c r="BG26" s="120"/>
      <c r="BH26" s="123">
        <f t="shared" si="22"/>
        <v>2</v>
      </c>
      <c r="BI26" s="125">
        <v>17</v>
      </c>
      <c r="BJ26" s="1" t="str">
        <f t="shared" si="23"/>
        <v>mardi</v>
      </c>
      <c r="BK26" s="134"/>
      <c r="BL26" s="120"/>
    </row>
    <row r="27" spans="1:64" ht="12">
      <c r="A27" s="139" t="s">
        <v>150</v>
      </c>
      <c r="B27" s="137"/>
      <c r="D27" s="124">
        <f t="shared" si="2"/>
        <v>5</v>
      </c>
      <c r="E27" s="121"/>
      <c r="F27" s="125">
        <v>18</v>
      </c>
      <c r="G27" s="1" t="str">
        <f t="shared" si="3"/>
        <v>vendredi</v>
      </c>
      <c r="H27" s="134">
        <v>30</v>
      </c>
      <c r="I27" s="120"/>
      <c r="J27" s="123">
        <f t="shared" si="4"/>
        <v>1</v>
      </c>
      <c r="K27" s="125">
        <v>18</v>
      </c>
      <c r="L27" s="1" t="str">
        <f t="shared" si="0"/>
        <v>lundi</v>
      </c>
      <c r="M27" s="134"/>
      <c r="N27" s="120"/>
      <c r="O27" s="123">
        <f t="shared" si="5"/>
        <v>1</v>
      </c>
      <c r="P27" s="125">
        <v>18</v>
      </c>
      <c r="Q27" s="1" t="str">
        <f t="shared" si="1"/>
        <v>lundi</v>
      </c>
      <c r="R27" s="134"/>
      <c r="S27" s="120"/>
      <c r="T27" s="123">
        <f t="shared" si="6"/>
        <v>4</v>
      </c>
      <c r="U27" s="125">
        <v>18</v>
      </c>
      <c r="V27" s="1" t="str">
        <f t="shared" si="7"/>
        <v>jeudi</v>
      </c>
      <c r="W27" s="134"/>
      <c r="X27" s="120"/>
      <c r="Y27" s="123">
        <f t="shared" si="8"/>
        <v>6</v>
      </c>
      <c r="Z27" s="125">
        <v>18</v>
      </c>
      <c r="AA27" s="1" t="str">
        <f t="shared" si="9"/>
        <v>samedi</v>
      </c>
      <c r="AB27" s="134"/>
      <c r="AC27" s="120"/>
      <c r="AD27" s="123">
        <f t="shared" si="10"/>
        <v>2</v>
      </c>
      <c r="AE27" s="125">
        <v>18</v>
      </c>
      <c r="AF27" s="1" t="str">
        <f t="shared" si="11"/>
        <v>mardi</v>
      </c>
      <c r="AG27" s="134"/>
      <c r="AH27" s="120"/>
      <c r="AI27" s="123">
        <f t="shared" si="12"/>
        <v>4</v>
      </c>
      <c r="AJ27" s="125">
        <v>18</v>
      </c>
      <c r="AK27" s="1" t="str">
        <f t="shared" si="13"/>
        <v>jeudi</v>
      </c>
      <c r="AL27" s="134"/>
      <c r="AM27" s="120"/>
      <c r="AN27" s="123">
        <f t="shared" si="14"/>
        <v>7</v>
      </c>
      <c r="AO27" s="125">
        <v>18</v>
      </c>
      <c r="AP27" s="1" t="str">
        <f t="shared" si="15"/>
        <v>dimanche</v>
      </c>
      <c r="AQ27" s="134"/>
      <c r="AR27" s="120"/>
      <c r="AS27" s="123">
        <f t="shared" si="16"/>
        <v>3</v>
      </c>
      <c r="AT27" s="125">
        <v>18</v>
      </c>
      <c r="AU27" s="1" t="str">
        <f t="shared" si="17"/>
        <v>mercredi</v>
      </c>
      <c r="AV27" s="134"/>
      <c r="AW27" s="120"/>
      <c r="AX27" s="123">
        <f t="shared" si="18"/>
        <v>5</v>
      </c>
      <c r="AY27" s="125">
        <v>18</v>
      </c>
      <c r="AZ27" s="1" t="str">
        <f t="shared" si="19"/>
        <v>vendredi</v>
      </c>
      <c r="BA27" s="134"/>
      <c r="BB27" s="120"/>
      <c r="BC27" s="123">
        <f t="shared" si="20"/>
        <v>1</v>
      </c>
      <c r="BD27" s="125">
        <v>18</v>
      </c>
      <c r="BE27" s="1" t="str">
        <f t="shared" si="21"/>
        <v>lundi</v>
      </c>
      <c r="BF27" s="134"/>
      <c r="BG27" s="120"/>
      <c r="BH27" s="123">
        <f t="shared" si="22"/>
        <v>3</v>
      </c>
      <c r="BI27" s="125">
        <v>18</v>
      </c>
      <c r="BJ27" s="1" t="str">
        <f t="shared" si="23"/>
        <v>mercredi</v>
      </c>
      <c r="BK27" s="134"/>
      <c r="BL27" s="120"/>
    </row>
    <row r="28" spans="1:64" ht="12">
      <c r="A28" s="139" t="s">
        <v>151</v>
      </c>
      <c r="B28" s="137"/>
      <c r="D28" s="124">
        <f t="shared" si="2"/>
        <v>6</v>
      </c>
      <c r="E28" s="121"/>
      <c r="F28" s="125">
        <v>19</v>
      </c>
      <c r="G28" s="1" t="str">
        <f t="shared" si="3"/>
        <v>samedi</v>
      </c>
      <c r="H28" s="134">
        <v>30</v>
      </c>
      <c r="I28" s="120"/>
      <c r="J28" s="123">
        <f t="shared" si="4"/>
        <v>2</v>
      </c>
      <c r="K28" s="125">
        <v>19</v>
      </c>
      <c r="L28" s="1" t="str">
        <f t="shared" si="0"/>
        <v>mardi</v>
      </c>
      <c r="M28" s="134"/>
      <c r="N28" s="120"/>
      <c r="O28" s="123">
        <f t="shared" si="5"/>
        <v>2</v>
      </c>
      <c r="P28" s="125">
        <v>19</v>
      </c>
      <c r="Q28" s="1" t="str">
        <f t="shared" si="1"/>
        <v>mardi</v>
      </c>
      <c r="R28" s="134"/>
      <c r="S28" s="120"/>
      <c r="T28" s="123">
        <f t="shared" si="6"/>
        <v>5</v>
      </c>
      <c r="U28" s="125">
        <v>19</v>
      </c>
      <c r="V28" s="1" t="str">
        <f t="shared" si="7"/>
        <v>vendredi</v>
      </c>
      <c r="W28" s="134"/>
      <c r="X28" s="120"/>
      <c r="Y28" s="123">
        <f t="shared" si="8"/>
        <v>7</v>
      </c>
      <c r="Z28" s="125">
        <v>19</v>
      </c>
      <c r="AA28" s="1" t="str">
        <f t="shared" si="9"/>
        <v>dimanche</v>
      </c>
      <c r="AB28" s="134"/>
      <c r="AC28" s="120"/>
      <c r="AD28" s="123">
        <f t="shared" si="10"/>
        <v>3</v>
      </c>
      <c r="AE28" s="125">
        <v>19</v>
      </c>
      <c r="AF28" s="1" t="str">
        <f t="shared" si="11"/>
        <v>mercredi</v>
      </c>
      <c r="AG28" s="134"/>
      <c r="AH28" s="120"/>
      <c r="AI28" s="123">
        <f t="shared" si="12"/>
        <v>5</v>
      </c>
      <c r="AJ28" s="125">
        <v>19</v>
      </c>
      <c r="AK28" s="1" t="str">
        <f t="shared" si="13"/>
        <v>vendredi</v>
      </c>
      <c r="AL28" s="134"/>
      <c r="AM28" s="120"/>
      <c r="AN28" s="123">
        <f t="shared" si="14"/>
        <v>1</v>
      </c>
      <c r="AO28" s="125">
        <v>19</v>
      </c>
      <c r="AP28" s="1" t="str">
        <f t="shared" si="15"/>
        <v>lundi</v>
      </c>
      <c r="AQ28" s="134"/>
      <c r="AR28" s="120"/>
      <c r="AS28" s="123">
        <f t="shared" si="16"/>
        <v>4</v>
      </c>
      <c r="AT28" s="125">
        <v>19</v>
      </c>
      <c r="AU28" s="1" t="str">
        <f t="shared" si="17"/>
        <v>jeudi</v>
      </c>
      <c r="AV28" s="134"/>
      <c r="AW28" s="120"/>
      <c r="AX28" s="123">
        <f t="shared" si="18"/>
        <v>6</v>
      </c>
      <c r="AY28" s="125">
        <v>19</v>
      </c>
      <c r="AZ28" s="1" t="str">
        <f t="shared" si="19"/>
        <v>samedi</v>
      </c>
      <c r="BA28" s="134"/>
      <c r="BB28" s="120"/>
      <c r="BC28" s="123">
        <f t="shared" si="20"/>
        <v>2</v>
      </c>
      <c r="BD28" s="125">
        <v>19</v>
      </c>
      <c r="BE28" s="1" t="str">
        <f t="shared" si="21"/>
        <v>mardi</v>
      </c>
      <c r="BF28" s="134"/>
      <c r="BG28" s="120"/>
      <c r="BH28" s="123">
        <f t="shared" si="22"/>
        <v>4</v>
      </c>
      <c r="BI28" s="125">
        <v>19</v>
      </c>
      <c r="BJ28" s="1" t="str">
        <f t="shared" si="23"/>
        <v>jeudi</v>
      </c>
      <c r="BK28" s="134"/>
      <c r="BL28" s="120"/>
    </row>
    <row r="29" spans="1:64" ht="12">
      <c r="A29" s="137"/>
      <c r="B29" s="137"/>
      <c r="D29" s="124">
        <f t="shared" si="2"/>
        <v>7</v>
      </c>
      <c r="E29" s="121"/>
      <c r="F29" s="125">
        <v>20</v>
      </c>
      <c r="G29" s="1" t="str">
        <f t="shared" si="3"/>
        <v>dimanche</v>
      </c>
      <c r="H29" s="134">
        <v>30</v>
      </c>
      <c r="I29" s="120"/>
      <c r="J29" s="123">
        <f t="shared" si="4"/>
        <v>3</v>
      </c>
      <c r="K29" s="125">
        <v>20</v>
      </c>
      <c r="L29" s="1" t="str">
        <f t="shared" si="0"/>
        <v>mercredi</v>
      </c>
      <c r="M29" s="134"/>
      <c r="N29" s="120"/>
      <c r="O29" s="123">
        <f t="shared" si="5"/>
        <v>3</v>
      </c>
      <c r="P29" s="125">
        <v>20</v>
      </c>
      <c r="Q29" s="1" t="str">
        <f t="shared" si="1"/>
        <v>mercredi</v>
      </c>
      <c r="R29" s="134"/>
      <c r="S29" s="120"/>
      <c r="T29" s="123">
        <f t="shared" si="6"/>
        <v>6</v>
      </c>
      <c r="U29" s="125">
        <v>20</v>
      </c>
      <c r="V29" s="1" t="str">
        <f t="shared" si="7"/>
        <v>samedi</v>
      </c>
      <c r="W29" s="134"/>
      <c r="X29" s="120"/>
      <c r="Y29" s="123">
        <f t="shared" si="8"/>
        <v>1</v>
      </c>
      <c r="Z29" s="125">
        <v>20</v>
      </c>
      <c r="AA29" s="1" t="str">
        <f t="shared" si="9"/>
        <v>lundi</v>
      </c>
      <c r="AB29" s="134"/>
      <c r="AC29" s="120"/>
      <c r="AD29" s="123">
        <f t="shared" si="10"/>
        <v>4</v>
      </c>
      <c r="AE29" s="125">
        <v>20</v>
      </c>
      <c r="AF29" s="1" t="str">
        <f t="shared" si="11"/>
        <v>jeudi</v>
      </c>
      <c r="AG29" s="134"/>
      <c r="AH29" s="120"/>
      <c r="AI29" s="123">
        <f t="shared" si="12"/>
        <v>6</v>
      </c>
      <c r="AJ29" s="125">
        <v>20</v>
      </c>
      <c r="AK29" s="1" t="str">
        <f t="shared" si="13"/>
        <v>samedi</v>
      </c>
      <c r="AL29" s="134"/>
      <c r="AM29" s="120"/>
      <c r="AN29" s="123">
        <f t="shared" si="14"/>
        <v>2</v>
      </c>
      <c r="AO29" s="125">
        <v>20</v>
      </c>
      <c r="AP29" s="1" t="str">
        <f t="shared" si="15"/>
        <v>mardi</v>
      </c>
      <c r="AQ29" s="134"/>
      <c r="AR29" s="120"/>
      <c r="AS29" s="123">
        <f t="shared" si="16"/>
        <v>5</v>
      </c>
      <c r="AT29" s="125">
        <v>20</v>
      </c>
      <c r="AU29" s="1" t="str">
        <f t="shared" si="17"/>
        <v>vendredi</v>
      </c>
      <c r="AV29" s="134"/>
      <c r="AW29" s="120"/>
      <c r="AX29" s="123">
        <f t="shared" si="18"/>
        <v>7</v>
      </c>
      <c r="AY29" s="125">
        <v>20</v>
      </c>
      <c r="AZ29" s="1" t="str">
        <f t="shared" si="19"/>
        <v>dimanche</v>
      </c>
      <c r="BA29" s="134"/>
      <c r="BB29" s="120"/>
      <c r="BC29" s="123">
        <f t="shared" si="20"/>
        <v>3</v>
      </c>
      <c r="BD29" s="125">
        <v>20</v>
      </c>
      <c r="BE29" s="1" t="str">
        <f t="shared" si="21"/>
        <v>mercredi</v>
      </c>
      <c r="BF29" s="134"/>
      <c r="BG29" s="120"/>
      <c r="BH29" s="123">
        <f t="shared" si="22"/>
        <v>5</v>
      </c>
      <c r="BI29" s="125">
        <v>20</v>
      </c>
      <c r="BJ29" s="1" t="str">
        <f t="shared" si="23"/>
        <v>vendredi</v>
      </c>
      <c r="BK29" s="134"/>
      <c r="BL29" s="120"/>
    </row>
    <row r="30" spans="1:64" ht="12">
      <c r="A30" s="137"/>
      <c r="B30" s="137"/>
      <c r="D30" s="124">
        <f t="shared" si="2"/>
        <v>1</v>
      </c>
      <c r="E30" s="121"/>
      <c r="F30" s="125">
        <v>21</v>
      </c>
      <c r="G30" s="1" t="str">
        <f t="shared" si="3"/>
        <v>lundi</v>
      </c>
      <c r="H30" s="134">
        <v>25</v>
      </c>
      <c r="I30" s="120"/>
      <c r="J30" s="123">
        <f t="shared" si="4"/>
        <v>4</v>
      </c>
      <c r="K30" s="125">
        <v>21</v>
      </c>
      <c r="L30" s="1" t="str">
        <f t="shared" si="0"/>
        <v>jeudi</v>
      </c>
      <c r="M30" s="134"/>
      <c r="N30" s="120"/>
      <c r="O30" s="123">
        <f t="shared" si="5"/>
        <v>4</v>
      </c>
      <c r="P30" s="125">
        <v>21</v>
      </c>
      <c r="Q30" s="1" t="str">
        <f t="shared" si="1"/>
        <v>jeudi</v>
      </c>
      <c r="R30" s="134"/>
      <c r="S30" s="120"/>
      <c r="T30" s="123">
        <f t="shared" si="6"/>
        <v>7</v>
      </c>
      <c r="U30" s="125">
        <v>21</v>
      </c>
      <c r="V30" s="1" t="str">
        <f t="shared" si="7"/>
        <v>dimanche</v>
      </c>
      <c r="W30" s="134"/>
      <c r="X30" s="120"/>
      <c r="Y30" s="123">
        <f t="shared" si="8"/>
        <v>2</v>
      </c>
      <c r="Z30" s="125">
        <v>21</v>
      </c>
      <c r="AA30" s="1" t="str">
        <f t="shared" si="9"/>
        <v>mardi</v>
      </c>
      <c r="AB30" s="134"/>
      <c r="AC30" s="120"/>
      <c r="AD30" s="123">
        <f t="shared" si="10"/>
        <v>5</v>
      </c>
      <c r="AE30" s="125">
        <v>21</v>
      </c>
      <c r="AF30" s="1" t="str">
        <f t="shared" si="11"/>
        <v>vendredi</v>
      </c>
      <c r="AG30" s="134"/>
      <c r="AH30" s="120"/>
      <c r="AI30" s="123">
        <f t="shared" si="12"/>
        <v>7</v>
      </c>
      <c r="AJ30" s="125">
        <v>21</v>
      </c>
      <c r="AK30" s="1" t="str">
        <f t="shared" si="13"/>
        <v>dimanche</v>
      </c>
      <c r="AL30" s="134"/>
      <c r="AM30" s="120"/>
      <c r="AN30" s="123">
        <f t="shared" si="14"/>
        <v>3</v>
      </c>
      <c r="AO30" s="125">
        <v>21</v>
      </c>
      <c r="AP30" s="1" t="str">
        <f t="shared" si="15"/>
        <v>mercredi</v>
      </c>
      <c r="AQ30" s="134"/>
      <c r="AR30" s="120"/>
      <c r="AS30" s="123">
        <f t="shared" si="16"/>
        <v>6</v>
      </c>
      <c r="AT30" s="125">
        <v>21</v>
      </c>
      <c r="AU30" s="1" t="str">
        <f t="shared" si="17"/>
        <v>samedi</v>
      </c>
      <c r="AV30" s="134"/>
      <c r="AW30" s="120"/>
      <c r="AX30" s="123">
        <f t="shared" si="18"/>
        <v>1</v>
      </c>
      <c r="AY30" s="125">
        <v>21</v>
      </c>
      <c r="AZ30" s="1" t="str">
        <f t="shared" si="19"/>
        <v>lundi</v>
      </c>
      <c r="BA30" s="134"/>
      <c r="BB30" s="120"/>
      <c r="BC30" s="123">
        <f t="shared" si="20"/>
        <v>4</v>
      </c>
      <c r="BD30" s="125">
        <v>21</v>
      </c>
      <c r="BE30" s="1" t="str">
        <f t="shared" si="21"/>
        <v>jeudi</v>
      </c>
      <c r="BF30" s="134"/>
      <c r="BG30" s="120"/>
      <c r="BH30" s="123">
        <f t="shared" si="22"/>
        <v>6</v>
      </c>
      <c r="BI30" s="125">
        <v>21</v>
      </c>
      <c r="BJ30" s="1" t="str">
        <f t="shared" si="23"/>
        <v>samedi</v>
      </c>
      <c r="BK30" s="134"/>
      <c r="BL30" s="120"/>
    </row>
    <row r="31" spans="1:64" ht="12">
      <c r="A31" s="137"/>
      <c r="B31" s="137"/>
      <c r="D31" s="124">
        <f t="shared" si="2"/>
        <v>2</v>
      </c>
      <c r="E31" s="121"/>
      <c r="F31" s="125">
        <v>22</v>
      </c>
      <c r="G31" s="1" t="str">
        <f t="shared" si="3"/>
        <v>mardi</v>
      </c>
      <c r="H31" s="134">
        <v>27</v>
      </c>
      <c r="I31" s="120"/>
      <c r="J31" s="123">
        <f t="shared" si="4"/>
        <v>5</v>
      </c>
      <c r="K31" s="125">
        <v>22</v>
      </c>
      <c r="L31" s="1" t="str">
        <f t="shared" si="0"/>
        <v>vendredi</v>
      </c>
      <c r="M31" s="134"/>
      <c r="N31" s="120"/>
      <c r="O31" s="123">
        <f t="shared" si="5"/>
        <v>5</v>
      </c>
      <c r="P31" s="125">
        <v>22</v>
      </c>
      <c r="Q31" s="1" t="str">
        <f t="shared" si="1"/>
        <v>vendredi</v>
      </c>
      <c r="R31" s="134"/>
      <c r="S31" s="120"/>
      <c r="T31" s="123">
        <f t="shared" si="6"/>
        <v>1</v>
      </c>
      <c r="U31" s="125">
        <v>22</v>
      </c>
      <c r="V31" s="1" t="str">
        <f t="shared" si="7"/>
        <v>lundi</v>
      </c>
      <c r="W31" s="134"/>
      <c r="X31" s="120"/>
      <c r="Y31" s="123">
        <f t="shared" si="8"/>
        <v>3</v>
      </c>
      <c r="Z31" s="125">
        <v>22</v>
      </c>
      <c r="AA31" s="1" t="str">
        <f t="shared" si="9"/>
        <v>mercredi</v>
      </c>
      <c r="AB31" s="134"/>
      <c r="AC31" s="120"/>
      <c r="AD31" s="123">
        <f t="shared" si="10"/>
        <v>6</v>
      </c>
      <c r="AE31" s="125">
        <v>22</v>
      </c>
      <c r="AF31" s="1" t="str">
        <f t="shared" si="11"/>
        <v>samedi</v>
      </c>
      <c r="AG31" s="134"/>
      <c r="AH31" s="120"/>
      <c r="AI31" s="123">
        <f t="shared" si="12"/>
        <v>1</v>
      </c>
      <c r="AJ31" s="125">
        <v>22</v>
      </c>
      <c r="AK31" s="1" t="str">
        <f t="shared" si="13"/>
        <v>lundi</v>
      </c>
      <c r="AL31" s="134"/>
      <c r="AM31" s="120"/>
      <c r="AN31" s="123">
        <f t="shared" si="14"/>
        <v>4</v>
      </c>
      <c r="AO31" s="125">
        <v>22</v>
      </c>
      <c r="AP31" s="1" t="str">
        <f t="shared" si="15"/>
        <v>jeudi</v>
      </c>
      <c r="AQ31" s="134"/>
      <c r="AR31" s="120"/>
      <c r="AS31" s="123">
        <f t="shared" si="16"/>
        <v>7</v>
      </c>
      <c r="AT31" s="125">
        <v>22</v>
      </c>
      <c r="AU31" s="1" t="str">
        <f t="shared" si="17"/>
        <v>dimanche</v>
      </c>
      <c r="AV31" s="134"/>
      <c r="AW31" s="120"/>
      <c r="AX31" s="123">
        <f t="shared" si="18"/>
        <v>2</v>
      </c>
      <c r="AY31" s="125">
        <v>22</v>
      </c>
      <c r="AZ31" s="1" t="str">
        <f t="shared" si="19"/>
        <v>mardi</v>
      </c>
      <c r="BA31" s="134"/>
      <c r="BB31" s="120"/>
      <c r="BC31" s="123">
        <f t="shared" si="20"/>
        <v>5</v>
      </c>
      <c r="BD31" s="125">
        <v>22</v>
      </c>
      <c r="BE31" s="1" t="str">
        <f t="shared" si="21"/>
        <v>vendredi</v>
      </c>
      <c r="BF31" s="134"/>
      <c r="BG31" s="120"/>
      <c r="BH31" s="123">
        <f t="shared" si="22"/>
        <v>7</v>
      </c>
      <c r="BI31" s="125">
        <v>22</v>
      </c>
      <c r="BJ31" s="1" t="str">
        <f t="shared" si="23"/>
        <v>dimanche</v>
      </c>
      <c r="BK31" s="134"/>
      <c r="BL31" s="120"/>
    </row>
    <row r="32" spans="1:64" ht="12">
      <c r="A32" s="137"/>
      <c r="B32" s="137"/>
      <c r="D32" s="124">
        <f t="shared" si="2"/>
        <v>3</v>
      </c>
      <c r="E32" s="121"/>
      <c r="F32" s="125">
        <v>23</v>
      </c>
      <c r="G32" s="1" t="str">
        <f t="shared" si="3"/>
        <v>mercredi</v>
      </c>
      <c r="H32" s="134">
        <v>30</v>
      </c>
      <c r="I32" s="120"/>
      <c r="J32" s="123">
        <f t="shared" si="4"/>
        <v>6</v>
      </c>
      <c r="K32" s="125">
        <v>23</v>
      </c>
      <c r="L32" s="1" t="str">
        <f t="shared" si="0"/>
        <v>samedi</v>
      </c>
      <c r="M32" s="134"/>
      <c r="N32" s="120"/>
      <c r="O32" s="123">
        <f t="shared" si="5"/>
        <v>6</v>
      </c>
      <c r="P32" s="125">
        <v>23</v>
      </c>
      <c r="Q32" s="1" t="str">
        <f t="shared" si="1"/>
        <v>samedi</v>
      </c>
      <c r="R32" s="134"/>
      <c r="S32" s="120"/>
      <c r="T32" s="123">
        <f t="shared" si="6"/>
        <v>2</v>
      </c>
      <c r="U32" s="125">
        <v>23</v>
      </c>
      <c r="V32" s="1" t="str">
        <f t="shared" si="7"/>
        <v>mardi</v>
      </c>
      <c r="W32" s="134"/>
      <c r="X32" s="120"/>
      <c r="Y32" s="123">
        <f t="shared" si="8"/>
        <v>4</v>
      </c>
      <c r="Z32" s="125">
        <v>23</v>
      </c>
      <c r="AA32" s="1" t="str">
        <f t="shared" si="9"/>
        <v>jeudi</v>
      </c>
      <c r="AB32" s="134"/>
      <c r="AC32" s="120"/>
      <c r="AD32" s="123">
        <f t="shared" si="10"/>
        <v>7</v>
      </c>
      <c r="AE32" s="125">
        <v>23</v>
      </c>
      <c r="AF32" s="1" t="str">
        <f t="shared" si="11"/>
        <v>dimanche</v>
      </c>
      <c r="AG32" s="134"/>
      <c r="AH32" s="120"/>
      <c r="AI32" s="123">
        <f t="shared" si="12"/>
        <v>2</v>
      </c>
      <c r="AJ32" s="125">
        <v>23</v>
      </c>
      <c r="AK32" s="1" t="str">
        <f t="shared" si="13"/>
        <v>mardi</v>
      </c>
      <c r="AL32" s="134"/>
      <c r="AM32" s="120"/>
      <c r="AN32" s="123">
        <f t="shared" si="14"/>
        <v>5</v>
      </c>
      <c r="AO32" s="125">
        <v>23</v>
      </c>
      <c r="AP32" s="1" t="str">
        <f t="shared" si="15"/>
        <v>vendredi</v>
      </c>
      <c r="AQ32" s="134"/>
      <c r="AR32" s="120"/>
      <c r="AS32" s="123">
        <f t="shared" si="16"/>
        <v>1</v>
      </c>
      <c r="AT32" s="125">
        <v>23</v>
      </c>
      <c r="AU32" s="1" t="str">
        <f t="shared" si="17"/>
        <v>lundi</v>
      </c>
      <c r="AV32" s="134"/>
      <c r="AW32" s="120"/>
      <c r="AX32" s="123">
        <f t="shared" si="18"/>
        <v>3</v>
      </c>
      <c r="AY32" s="125">
        <v>23</v>
      </c>
      <c r="AZ32" s="1" t="str">
        <f t="shared" si="19"/>
        <v>mercredi</v>
      </c>
      <c r="BA32" s="134"/>
      <c r="BB32" s="120"/>
      <c r="BC32" s="123">
        <f t="shared" si="20"/>
        <v>6</v>
      </c>
      <c r="BD32" s="125">
        <v>23</v>
      </c>
      <c r="BE32" s="1" t="str">
        <f t="shared" si="21"/>
        <v>samedi</v>
      </c>
      <c r="BF32" s="134"/>
      <c r="BG32" s="120"/>
      <c r="BH32" s="123">
        <f t="shared" si="22"/>
        <v>1</v>
      </c>
      <c r="BI32" s="125">
        <v>23</v>
      </c>
      <c r="BJ32" s="1" t="str">
        <f t="shared" si="23"/>
        <v>lundi</v>
      </c>
      <c r="BK32" s="134"/>
      <c r="BL32" s="120"/>
    </row>
    <row r="33" spans="1:64" ht="12">
      <c r="A33" s="137"/>
      <c r="B33" s="137"/>
      <c r="D33" s="124">
        <f t="shared" si="2"/>
        <v>4</v>
      </c>
      <c r="E33" s="121"/>
      <c r="F33" s="125">
        <v>24</v>
      </c>
      <c r="G33" s="1" t="str">
        <f t="shared" si="3"/>
        <v>jeudi</v>
      </c>
      <c r="H33" s="134">
        <v>30</v>
      </c>
      <c r="I33" s="120"/>
      <c r="J33" s="123">
        <f t="shared" si="4"/>
        <v>7</v>
      </c>
      <c r="K33" s="125">
        <v>24</v>
      </c>
      <c r="L33" s="1" t="str">
        <f t="shared" si="0"/>
        <v>dimanche</v>
      </c>
      <c r="M33" s="134"/>
      <c r="N33" s="120"/>
      <c r="O33" s="123">
        <f t="shared" si="5"/>
        <v>7</v>
      </c>
      <c r="P33" s="125">
        <v>24</v>
      </c>
      <c r="Q33" s="1" t="str">
        <f t="shared" si="1"/>
        <v>dimanche</v>
      </c>
      <c r="R33" s="134"/>
      <c r="S33" s="120"/>
      <c r="T33" s="123">
        <f t="shared" si="6"/>
        <v>3</v>
      </c>
      <c r="U33" s="125">
        <v>24</v>
      </c>
      <c r="V33" s="1" t="str">
        <f t="shared" si="7"/>
        <v>mercredi</v>
      </c>
      <c r="W33" s="134"/>
      <c r="X33" s="120"/>
      <c r="Y33" s="123">
        <f t="shared" si="8"/>
        <v>5</v>
      </c>
      <c r="Z33" s="125">
        <v>24</v>
      </c>
      <c r="AA33" s="1" t="str">
        <f t="shared" si="9"/>
        <v>vendredi</v>
      </c>
      <c r="AB33" s="134"/>
      <c r="AC33" s="120"/>
      <c r="AD33" s="123">
        <f t="shared" si="10"/>
        <v>1</v>
      </c>
      <c r="AE33" s="125">
        <v>24</v>
      </c>
      <c r="AF33" s="1" t="str">
        <f t="shared" si="11"/>
        <v>lundi</v>
      </c>
      <c r="AG33" s="134"/>
      <c r="AH33" s="120"/>
      <c r="AI33" s="123">
        <f t="shared" si="12"/>
        <v>3</v>
      </c>
      <c r="AJ33" s="125">
        <v>24</v>
      </c>
      <c r="AK33" s="1" t="str">
        <f t="shared" si="13"/>
        <v>mercredi</v>
      </c>
      <c r="AL33" s="134"/>
      <c r="AM33" s="120"/>
      <c r="AN33" s="123">
        <f t="shared" si="14"/>
        <v>6</v>
      </c>
      <c r="AO33" s="125">
        <v>24</v>
      </c>
      <c r="AP33" s="1" t="str">
        <f t="shared" si="15"/>
        <v>samedi</v>
      </c>
      <c r="AQ33" s="134"/>
      <c r="AR33" s="120"/>
      <c r="AS33" s="123">
        <f t="shared" si="16"/>
        <v>2</v>
      </c>
      <c r="AT33" s="125">
        <v>24</v>
      </c>
      <c r="AU33" s="1" t="str">
        <f t="shared" si="17"/>
        <v>mardi</v>
      </c>
      <c r="AV33" s="134"/>
      <c r="AW33" s="120"/>
      <c r="AX33" s="123">
        <f t="shared" si="18"/>
        <v>4</v>
      </c>
      <c r="AY33" s="125">
        <v>24</v>
      </c>
      <c r="AZ33" s="1" t="str">
        <f t="shared" si="19"/>
        <v>jeudi</v>
      </c>
      <c r="BA33" s="134"/>
      <c r="BB33" s="120"/>
      <c r="BC33" s="123">
        <f t="shared" si="20"/>
        <v>7</v>
      </c>
      <c r="BD33" s="125">
        <v>24</v>
      </c>
      <c r="BE33" s="1" t="str">
        <f t="shared" si="21"/>
        <v>dimanche</v>
      </c>
      <c r="BF33" s="134"/>
      <c r="BG33" s="120"/>
      <c r="BH33" s="123">
        <f t="shared" si="22"/>
        <v>2</v>
      </c>
      <c r="BI33" s="125">
        <v>24</v>
      </c>
      <c r="BJ33" s="1" t="str">
        <f t="shared" si="23"/>
        <v>mardi</v>
      </c>
      <c r="BK33" s="134"/>
      <c r="BL33" s="120"/>
    </row>
    <row r="34" spans="1:64" ht="12">
      <c r="A34" s="139"/>
      <c r="B34" s="139"/>
      <c r="D34" s="124">
        <f t="shared" si="2"/>
        <v>5</v>
      </c>
      <c r="E34" s="121"/>
      <c r="F34" s="125">
        <v>25</v>
      </c>
      <c r="G34" s="1" t="str">
        <f t="shared" si="3"/>
        <v>vendredi</v>
      </c>
      <c r="H34" s="134">
        <v>30</v>
      </c>
      <c r="I34" s="120"/>
      <c r="J34" s="123">
        <f t="shared" si="4"/>
        <v>1</v>
      </c>
      <c r="K34" s="125">
        <v>25</v>
      </c>
      <c r="L34" s="1" t="str">
        <f t="shared" si="0"/>
        <v>lundi</v>
      </c>
      <c r="M34" s="134"/>
      <c r="N34" s="120"/>
      <c r="O34" s="123">
        <f t="shared" si="5"/>
        <v>1</v>
      </c>
      <c r="P34" s="125">
        <v>25</v>
      </c>
      <c r="Q34" s="1" t="str">
        <f t="shared" si="1"/>
        <v>lundi</v>
      </c>
      <c r="R34" s="134"/>
      <c r="S34" s="120"/>
      <c r="T34" s="123">
        <f t="shared" si="6"/>
        <v>4</v>
      </c>
      <c r="U34" s="125">
        <v>25</v>
      </c>
      <c r="V34" s="1" t="str">
        <f t="shared" si="7"/>
        <v>jeudi</v>
      </c>
      <c r="W34" s="134"/>
      <c r="X34" s="120"/>
      <c r="Y34" s="123">
        <f t="shared" si="8"/>
        <v>6</v>
      </c>
      <c r="Z34" s="125">
        <v>25</v>
      </c>
      <c r="AA34" s="1" t="str">
        <f t="shared" si="9"/>
        <v>samedi</v>
      </c>
      <c r="AB34" s="134"/>
      <c r="AC34" s="120"/>
      <c r="AD34" s="123">
        <f t="shared" si="10"/>
        <v>2</v>
      </c>
      <c r="AE34" s="125">
        <v>25</v>
      </c>
      <c r="AF34" s="1" t="str">
        <f t="shared" si="11"/>
        <v>mardi</v>
      </c>
      <c r="AG34" s="134"/>
      <c r="AH34" s="120"/>
      <c r="AI34" s="123">
        <f t="shared" si="12"/>
        <v>4</v>
      </c>
      <c r="AJ34" s="125">
        <v>25</v>
      </c>
      <c r="AK34" s="1" t="str">
        <f t="shared" si="13"/>
        <v>jeudi</v>
      </c>
      <c r="AL34" s="134"/>
      <c r="AM34" s="120"/>
      <c r="AN34" s="123">
        <f t="shared" si="14"/>
        <v>7</v>
      </c>
      <c r="AO34" s="125">
        <v>25</v>
      </c>
      <c r="AP34" s="1" t="str">
        <f t="shared" si="15"/>
        <v>dimanche</v>
      </c>
      <c r="AQ34" s="134"/>
      <c r="AR34" s="120"/>
      <c r="AS34" s="123">
        <f t="shared" si="16"/>
        <v>3</v>
      </c>
      <c r="AT34" s="125">
        <v>25</v>
      </c>
      <c r="AU34" s="1" t="str">
        <f t="shared" si="17"/>
        <v>mercredi</v>
      </c>
      <c r="AV34" s="134"/>
      <c r="AW34" s="120"/>
      <c r="AX34" s="123">
        <f t="shared" si="18"/>
        <v>5</v>
      </c>
      <c r="AY34" s="125">
        <v>25</v>
      </c>
      <c r="AZ34" s="1" t="str">
        <f t="shared" si="19"/>
        <v>vendredi</v>
      </c>
      <c r="BA34" s="134"/>
      <c r="BB34" s="120"/>
      <c r="BC34" s="123">
        <f t="shared" si="20"/>
        <v>1</v>
      </c>
      <c r="BD34" s="125">
        <v>25</v>
      </c>
      <c r="BE34" s="1" t="str">
        <f t="shared" si="21"/>
        <v>lundi</v>
      </c>
      <c r="BF34" s="134"/>
      <c r="BG34" s="120"/>
      <c r="BH34" s="123">
        <f t="shared" si="22"/>
        <v>3</v>
      </c>
      <c r="BI34" s="125">
        <v>25</v>
      </c>
      <c r="BJ34" s="1" t="str">
        <f t="shared" si="23"/>
        <v>mercredi</v>
      </c>
      <c r="BK34" s="134"/>
      <c r="BL34" s="120"/>
    </row>
    <row r="35" spans="1:64" ht="12">
      <c r="A35" s="139"/>
      <c r="B35" s="139"/>
      <c r="D35" s="124">
        <f t="shared" si="2"/>
        <v>6</v>
      </c>
      <c r="E35" s="121"/>
      <c r="F35" s="125">
        <v>26</v>
      </c>
      <c r="G35" s="1" t="str">
        <f t="shared" si="3"/>
        <v>samedi</v>
      </c>
      <c r="H35" s="134">
        <v>30</v>
      </c>
      <c r="I35" s="120"/>
      <c r="J35" s="123">
        <f t="shared" si="4"/>
        <v>2</v>
      </c>
      <c r="K35" s="125">
        <v>26</v>
      </c>
      <c r="L35" s="1" t="str">
        <f t="shared" si="0"/>
        <v>mardi</v>
      </c>
      <c r="M35" s="134"/>
      <c r="N35" s="120"/>
      <c r="O35" s="123">
        <f t="shared" si="5"/>
        <v>2</v>
      </c>
      <c r="P35" s="125">
        <v>26</v>
      </c>
      <c r="Q35" s="1" t="str">
        <f t="shared" si="1"/>
        <v>mardi</v>
      </c>
      <c r="R35" s="134"/>
      <c r="S35" s="120"/>
      <c r="T35" s="123">
        <f t="shared" si="6"/>
        <v>5</v>
      </c>
      <c r="U35" s="125">
        <v>26</v>
      </c>
      <c r="V35" s="1" t="str">
        <f t="shared" si="7"/>
        <v>vendredi</v>
      </c>
      <c r="W35" s="134"/>
      <c r="X35" s="120"/>
      <c r="Y35" s="123">
        <f t="shared" si="8"/>
        <v>7</v>
      </c>
      <c r="Z35" s="125">
        <v>26</v>
      </c>
      <c r="AA35" s="1" t="str">
        <f t="shared" si="9"/>
        <v>dimanche</v>
      </c>
      <c r="AB35" s="134"/>
      <c r="AC35" s="120"/>
      <c r="AD35" s="123">
        <f t="shared" si="10"/>
        <v>3</v>
      </c>
      <c r="AE35" s="125">
        <v>26</v>
      </c>
      <c r="AF35" s="1" t="str">
        <f t="shared" si="11"/>
        <v>mercredi</v>
      </c>
      <c r="AG35" s="134"/>
      <c r="AH35" s="120"/>
      <c r="AI35" s="123">
        <f t="shared" si="12"/>
        <v>5</v>
      </c>
      <c r="AJ35" s="125">
        <v>26</v>
      </c>
      <c r="AK35" s="1" t="str">
        <f t="shared" si="13"/>
        <v>vendredi</v>
      </c>
      <c r="AL35" s="134"/>
      <c r="AM35" s="120"/>
      <c r="AN35" s="123">
        <f t="shared" si="14"/>
        <v>1</v>
      </c>
      <c r="AO35" s="125">
        <v>26</v>
      </c>
      <c r="AP35" s="1" t="str">
        <f t="shared" si="15"/>
        <v>lundi</v>
      </c>
      <c r="AQ35" s="134"/>
      <c r="AR35" s="120"/>
      <c r="AS35" s="123">
        <f t="shared" si="16"/>
        <v>4</v>
      </c>
      <c r="AT35" s="125">
        <v>26</v>
      </c>
      <c r="AU35" s="1" t="str">
        <f t="shared" si="17"/>
        <v>jeudi</v>
      </c>
      <c r="AV35" s="134"/>
      <c r="AW35" s="120"/>
      <c r="AX35" s="123">
        <f t="shared" si="18"/>
        <v>6</v>
      </c>
      <c r="AY35" s="125">
        <v>26</v>
      </c>
      <c r="AZ35" s="1" t="str">
        <f t="shared" si="19"/>
        <v>samedi</v>
      </c>
      <c r="BA35" s="134"/>
      <c r="BB35" s="120"/>
      <c r="BC35" s="123">
        <f t="shared" si="20"/>
        <v>2</v>
      </c>
      <c r="BD35" s="125">
        <v>26</v>
      </c>
      <c r="BE35" s="1" t="str">
        <f t="shared" si="21"/>
        <v>mardi</v>
      </c>
      <c r="BF35" s="134"/>
      <c r="BG35" s="120"/>
      <c r="BH35" s="123">
        <f t="shared" si="22"/>
        <v>4</v>
      </c>
      <c r="BI35" s="125">
        <v>26</v>
      </c>
      <c r="BJ35" s="1" t="str">
        <f t="shared" si="23"/>
        <v>jeudi</v>
      </c>
      <c r="BK35" s="134"/>
      <c r="BL35" s="120"/>
    </row>
    <row r="36" spans="1:64" ht="12">
      <c r="A36" s="139"/>
      <c r="B36" s="139"/>
      <c r="D36" s="124">
        <f t="shared" si="2"/>
        <v>7</v>
      </c>
      <c r="E36" s="121"/>
      <c r="F36" s="125">
        <v>27</v>
      </c>
      <c r="G36" s="1" t="str">
        <f t="shared" si="3"/>
        <v>dimanche</v>
      </c>
      <c r="H36" s="134">
        <v>26</v>
      </c>
      <c r="I36" s="120"/>
      <c r="J36" s="123">
        <f t="shared" si="4"/>
        <v>3</v>
      </c>
      <c r="K36" s="125">
        <v>27</v>
      </c>
      <c r="L36" s="1" t="str">
        <f t="shared" si="0"/>
        <v>mercredi</v>
      </c>
      <c r="M36" s="134"/>
      <c r="N36" s="120"/>
      <c r="O36" s="123">
        <f t="shared" si="5"/>
        <v>3</v>
      </c>
      <c r="P36" s="125">
        <v>27</v>
      </c>
      <c r="Q36" s="1" t="str">
        <f t="shared" si="1"/>
        <v>mercredi</v>
      </c>
      <c r="R36" s="134"/>
      <c r="S36" s="120"/>
      <c r="T36" s="123">
        <f t="shared" si="6"/>
        <v>6</v>
      </c>
      <c r="U36" s="125">
        <v>27</v>
      </c>
      <c r="V36" s="1" t="str">
        <f t="shared" si="7"/>
        <v>samedi</v>
      </c>
      <c r="W36" s="134"/>
      <c r="X36" s="120"/>
      <c r="Y36" s="123">
        <f t="shared" si="8"/>
        <v>1</v>
      </c>
      <c r="Z36" s="125">
        <v>27</v>
      </c>
      <c r="AA36" s="1" t="str">
        <f t="shared" si="9"/>
        <v>lundi</v>
      </c>
      <c r="AB36" s="134"/>
      <c r="AC36" s="120"/>
      <c r="AD36" s="123">
        <f t="shared" si="10"/>
        <v>4</v>
      </c>
      <c r="AE36" s="125">
        <v>27</v>
      </c>
      <c r="AF36" s="1" t="str">
        <f t="shared" si="11"/>
        <v>jeudi</v>
      </c>
      <c r="AG36" s="134"/>
      <c r="AH36" s="120"/>
      <c r="AI36" s="123">
        <f t="shared" si="12"/>
        <v>6</v>
      </c>
      <c r="AJ36" s="125">
        <v>27</v>
      </c>
      <c r="AK36" s="1" t="str">
        <f t="shared" si="13"/>
        <v>samedi</v>
      </c>
      <c r="AL36" s="134"/>
      <c r="AM36" s="120"/>
      <c r="AN36" s="123">
        <f t="shared" si="14"/>
        <v>2</v>
      </c>
      <c r="AO36" s="125">
        <v>27</v>
      </c>
      <c r="AP36" s="1" t="str">
        <f t="shared" si="15"/>
        <v>mardi</v>
      </c>
      <c r="AQ36" s="134"/>
      <c r="AR36" s="120"/>
      <c r="AS36" s="123">
        <f t="shared" si="16"/>
        <v>5</v>
      </c>
      <c r="AT36" s="125">
        <v>27</v>
      </c>
      <c r="AU36" s="1" t="str">
        <f t="shared" si="17"/>
        <v>vendredi</v>
      </c>
      <c r="AV36" s="134"/>
      <c r="AW36" s="120"/>
      <c r="AX36" s="123">
        <f t="shared" si="18"/>
        <v>7</v>
      </c>
      <c r="AY36" s="125">
        <v>27</v>
      </c>
      <c r="AZ36" s="1" t="str">
        <f t="shared" si="19"/>
        <v>dimanche</v>
      </c>
      <c r="BA36" s="134"/>
      <c r="BB36" s="120"/>
      <c r="BC36" s="123">
        <f t="shared" si="20"/>
        <v>3</v>
      </c>
      <c r="BD36" s="125">
        <v>27</v>
      </c>
      <c r="BE36" s="1" t="str">
        <f t="shared" si="21"/>
        <v>mercredi</v>
      </c>
      <c r="BF36" s="134"/>
      <c r="BG36" s="120"/>
      <c r="BH36" s="123">
        <f t="shared" si="22"/>
        <v>5</v>
      </c>
      <c r="BI36" s="125">
        <v>27</v>
      </c>
      <c r="BJ36" s="1" t="str">
        <f t="shared" si="23"/>
        <v>vendredi</v>
      </c>
      <c r="BK36" s="134"/>
      <c r="BL36" s="120"/>
    </row>
    <row r="37" spans="1:64" ht="12">
      <c r="A37" s="139"/>
      <c r="B37" s="139"/>
      <c r="D37" s="124">
        <f t="shared" si="2"/>
        <v>1</v>
      </c>
      <c r="E37" s="121"/>
      <c r="F37" s="125">
        <v>28</v>
      </c>
      <c r="G37" s="1" t="str">
        <f t="shared" si="3"/>
        <v>lundi</v>
      </c>
      <c r="H37" s="134">
        <v>23</v>
      </c>
      <c r="I37" s="120"/>
      <c r="J37" s="123">
        <f t="shared" si="4"/>
        <v>4</v>
      </c>
      <c r="K37" s="125">
        <v>28</v>
      </c>
      <c r="L37" s="1" t="str">
        <f t="shared" si="0"/>
        <v>jeudi</v>
      </c>
      <c r="M37" s="134"/>
      <c r="N37" s="120"/>
      <c r="O37" s="123">
        <f t="shared" si="5"/>
        <v>4</v>
      </c>
      <c r="P37" s="125">
        <v>28</v>
      </c>
      <c r="Q37" s="1" t="str">
        <f t="shared" si="1"/>
        <v>jeudi</v>
      </c>
      <c r="R37" s="134"/>
      <c r="S37" s="120"/>
      <c r="T37" s="123">
        <f t="shared" si="6"/>
        <v>7</v>
      </c>
      <c r="U37" s="125">
        <v>28</v>
      </c>
      <c r="V37" s="1" t="str">
        <f t="shared" si="7"/>
        <v>dimanche</v>
      </c>
      <c r="W37" s="134"/>
      <c r="X37" s="120"/>
      <c r="Y37" s="123">
        <f t="shared" si="8"/>
        <v>2</v>
      </c>
      <c r="Z37" s="125">
        <v>28</v>
      </c>
      <c r="AA37" s="1" t="str">
        <f t="shared" si="9"/>
        <v>mardi</v>
      </c>
      <c r="AB37" s="134"/>
      <c r="AC37" s="120"/>
      <c r="AD37" s="123">
        <f t="shared" si="10"/>
        <v>5</v>
      </c>
      <c r="AE37" s="125">
        <v>28</v>
      </c>
      <c r="AF37" s="1" t="str">
        <f t="shared" si="11"/>
        <v>vendredi</v>
      </c>
      <c r="AG37" s="134"/>
      <c r="AH37" s="120"/>
      <c r="AI37" s="123">
        <f t="shared" si="12"/>
        <v>7</v>
      </c>
      <c r="AJ37" s="125">
        <v>28</v>
      </c>
      <c r="AK37" s="1" t="str">
        <f t="shared" si="13"/>
        <v>dimanche</v>
      </c>
      <c r="AL37" s="134"/>
      <c r="AM37" s="120"/>
      <c r="AN37" s="123">
        <f t="shared" si="14"/>
        <v>3</v>
      </c>
      <c r="AO37" s="125">
        <v>28</v>
      </c>
      <c r="AP37" s="1" t="str">
        <f t="shared" si="15"/>
        <v>mercredi</v>
      </c>
      <c r="AQ37" s="134"/>
      <c r="AR37" s="120"/>
      <c r="AS37" s="123">
        <f t="shared" si="16"/>
        <v>6</v>
      </c>
      <c r="AT37" s="125">
        <v>28</v>
      </c>
      <c r="AU37" s="1" t="str">
        <f t="shared" si="17"/>
        <v>samedi</v>
      </c>
      <c r="AV37" s="134"/>
      <c r="AW37" s="120"/>
      <c r="AX37" s="123">
        <f t="shared" si="18"/>
        <v>1</v>
      </c>
      <c r="AY37" s="125">
        <v>28</v>
      </c>
      <c r="AZ37" s="1" t="str">
        <f t="shared" si="19"/>
        <v>lundi</v>
      </c>
      <c r="BA37" s="134"/>
      <c r="BB37" s="120"/>
      <c r="BC37" s="123">
        <f t="shared" si="20"/>
        <v>4</v>
      </c>
      <c r="BD37" s="125">
        <v>28</v>
      </c>
      <c r="BE37" s="1" t="str">
        <f t="shared" si="21"/>
        <v>jeudi</v>
      </c>
      <c r="BF37" s="134"/>
      <c r="BG37" s="120"/>
      <c r="BH37" s="123">
        <f t="shared" si="22"/>
        <v>6</v>
      </c>
      <c r="BI37" s="125">
        <v>28</v>
      </c>
      <c r="BJ37" s="1" t="str">
        <f t="shared" si="23"/>
        <v>samedi</v>
      </c>
      <c r="BK37" s="134"/>
      <c r="BL37" s="120"/>
    </row>
    <row r="38" spans="1:64" ht="12">
      <c r="A38" s="139"/>
      <c r="B38" s="139"/>
      <c r="D38" s="124">
        <f t="shared" si="2"/>
        <v>2</v>
      </c>
      <c r="E38" s="121"/>
      <c r="F38" s="125">
        <v>29</v>
      </c>
      <c r="G38" s="1" t="str">
        <f t="shared" si="3"/>
        <v>mardi</v>
      </c>
      <c r="H38" s="134">
        <v>30</v>
      </c>
      <c r="I38" s="120"/>
      <c r="J38" s="123">
        <f>IF(K38=0,0,J37+1)</f>
        <v>0</v>
      </c>
      <c r="K38" s="125">
        <f>IF(C4=A27,29,0)</f>
        <v>0</v>
      </c>
      <c r="L38" s="1" t="e">
        <f t="shared" si="0"/>
        <v>#N/A</v>
      </c>
      <c r="M38" s="134"/>
      <c r="N38" s="120"/>
      <c r="O38" s="123">
        <f t="shared" si="5"/>
        <v>5</v>
      </c>
      <c r="P38" s="125">
        <v>29</v>
      </c>
      <c r="Q38" s="1" t="str">
        <f t="shared" si="1"/>
        <v>vendredi</v>
      </c>
      <c r="R38" s="134"/>
      <c r="S38" s="120"/>
      <c r="T38" s="123">
        <f t="shared" si="6"/>
        <v>1</v>
      </c>
      <c r="U38" s="125">
        <v>29</v>
      </c>
      <c r="V38" s="1" t="str">
        <f t="shared" si="7"/>
        <v>lundi</v>
      </c>
      <c r="W38" s="134"/>
      <c r="X38" s="120"/>
      <c r="Y38" s="123">
        <f t="shared" si="8"/>
        <v>3</v>
      </c>
      <c r="Z38" s="125">
        <v>29</v>
      </c>
      <c r="AA38" s="1" t="str">
        <f t="shared" si="9"/>
        <v>mercredi</v>
      </c>
      <c r="AB38" s="134"/>
      <c r="AC38" s="120"/>
      <c r="AD38" s="123">
        <f t="shared" si="10"/>
        <v>6</v>
      </c>
      <c r="AE38" s="125">
        <v>29</v>
      </c>
      <c r="AF38" s="1" t="str">
        <f t="shared" si="11"/>
        <v>samedi</v>
      </c>
      <c r="AG38" s="134"/>
      <c r="AH38" s="120"/>
      <c r="AI38" s="123">
        <f t="shared" si="12"/>
        <v>1</v>
      </c>
      <c r="AJ38" s="125">
        <v>29</v>
      </c>
      <c r="AK38" s="1" t="str">
        <f t="shared" si="13"/>
        <v>lundi</v>
      </c>
      <c r="AL38" s="134"/>
      <c r="AM38" s="120"/>
      <c r="AN38" s="123">
        <f t="shared" si="14"/>
        <v>4</v>
      </c>
      <c r="AO38" s="125">
        <v>29</v>
      </c>
      <c r="AP38" s="1" t="str">
        <f t="shared" si="15"/>
        <v>jeudi</v>
      </c>
      <c r="AQ38" s="134"/>
      <c r="AR38" s="120"/>
      <c r="AS38" s="123">
        <f t="shared" si="16"/>
        <v>7</v>
      </c>
      <c r="AT38" s="125">
        <v>29</v>
      </c>
      <c r="AU38" s="1" t="str">
        <f t="shared" si="17"/>
        <v>dimanche</v>
      </c>
      <c r="AV38" s="134"/>
      <c r="AW38" s="120"/>
      <c r="AX38" s="123">
        <f t="shared" si="18"/>
        <v>2</v>
      </c>
      <c r="AY38" s="125">
        <v>29</v>
      </c>
      <c r="AZ38" s="1" t="str">
        <f t="shared" si="19"/>
        <v>mardi</v>
      </c>
      <c r="BA38" s="134"/>
      <c r="BB38" s="120"/>
      <c r="BC38" s="123">
        <f t="shared" si="20"/>
        <v>5</v>
      </c>
      <c r="BD38" s="125">
        <v>29</v>
      </c>
      <c r="BE38" s="1" t="str">
        <f t="shared" si="21"/>
        <v>vendredi</v>
      </c>
      <c r="BF38" s="134"/>
      <c r="BG38" s="120"/>
      <c r="BH38" s="123">
        <f t="shared" si="22"/>
        <v>7</v>
      </c>
      <c r="BI38" s="125">
        <v>29</v>
      </c>
      <c r="BJ38" s="1" t="str">
        <f t="shared" si="23"/>
        <v>dimanche</v>
      </c>
      <c r="BK38" s="134"/>
      <c r="BL38" s="120"/>
    </row>
    <row r="39" spans="1:64" ht="12">
      <c r="A39" s="139"/>
      <c r="B39" s="139"/>
      <c r="D39" s="124">
        <f t="shared" si="2"/>
        <v>3</v>
      </c>
      <c r="E39" s="121"/>
      <c r="F39" s="125">
        <v>30</v>
      </c>
      <c r="G39" s="1" t="str">
        <f t="shared" si="3"/>
        <v>mercredi</v>
      </c>
      <c r="H39" s="134">
        <v>30</v>
      </c>
      <c r="I39" s="120"/>
      <c r="J39" s="143"/>
      <c r="K39" s="144"/>
      <c r="L39" s="144"/>
      <c r="M39" s="150"/>
      <c r="N39" s="120"/>
      <c r="O39" s="123">
        <f t="shared" si="5"/>
        <v>6</v>
      </c>
      <c r="P39" s="125">
        <v>30</v>
      </c>
      <c r="Q39" s="1" t="str">
        <f t="shared" si="1"/>
        <v>samedi</v>
      </c>
      <c r="R39" s="155"/>
      <c r="S39" s="120"/>
      <c r="T39" s="123">
        <f t="shared" si="6"/>
        <v>2</v>
      </c>
      <c r="U39" s="125">
        <v>30</v>
      </c>
      <c r="V39" s="1" t="str">
        <f t="shared" si="7"/>
        <v>mardi</v>
      </c>
      <c r="W39" s="134"/>
      <c r="X39" s="120"/>
      <c r="Y39" s="123">
        <f t="shared" si="8"/>
        <v>4</v>
      </c>
      <c r="Z39" s="125">
        <v>30</v>
      </c>
      <c r="AA39" s="1" t="str">
        <f t="shared" si="9"/>
        <v>jeudi</v>
      </c>
      <c r="AB39" s="134"/>
      <c r="AC39" s="120"/>
      <c r="AD39" s="123">
        <f t="shared" si="10"/>
        <v>7</v>
      </c>
      <c r="AE39" s="125">
        <v>30</v>
      </c>
      <c r="AF39" s="1" t="str">
        <f t="shared" si="11"/>
        <v>dimanche</v>
      </c>
      <c r="AG39" s="134"/>
      <c r="AH39" s="120"/>
      <c r="AI39" s="123">
        <f t="shared" si="12"/>
        <v>2</v>
      </c>
      <c r="AJ39" s="125">
        <v>30</v>
      </c>
      <c r="AK39" s="1" t="str">
        <f t="shared" si="13"/>
        <v>mardi</v>
      </c>
      <c r="AL39" s="134"/>
      <c r="AM39" s="120"/>
      <c r="AN39" s="123">
        <f t="shared" si="14"/>
        <v>5</v>
      </c>
      <c r="AO39" s="125">
        <v>30</v>
      </c>
      <c r="AP39" s="1" t="str">
        <f t="shared" si="15"/>
        <v>vendredi</v>
      </c>
      <c r="AQ39" s="134"/>
      <c r="AR39" s="120"/>
      <c r="AS39" s="123">
        <f t="shared" si="16"/>
        <v>1</v>
      </c>
      <c r="AT39" s="125">
        <v>30</v>
      </c>
      <c r="AU39" s="1" t="str">
        <f t="shared" si="17"/>
        <v>lundi</v>
      </c>
      <c r="AV39" s="134"/>
      <c r="AW39" s="120"/>
      <c r="AX39" s="123">
        <f t="shared" si="18"/>
        <v>3</v>
      </c>
      <c r="AY39" s="125">
        <v>30</v>
      </c>
      <c r="AZ39" s="1" t="str">
        <f t="shared" si="19"/>
        <v>mercredi</v>
      </c>
      <c r="BA39" s="134"/>
      <c r="BB39" s="120"/>
      <c r="BC39" s="123">
        <f t="shared" si="20"/>
        <v>6</v>
      </c>
      <c r="BD39" s="125">
        <v>30</v>
      </c>
      <c r="BE39" s="1" t="str">
        <f t="shared" si="21"/>
        <v>samedi</v>
      </c>
      <c r="BF39" s="134"/>
      <c r="BG39" s="120"/>
      <c r="BH39" s="123">
        <f t="shared" si="22"/>
        <v>1</v>
      </c>
      <c r="BI39" s="125">
        <v>30</v>
      </c>
      <c r="BJ39" s="1" t="str">
        <f t="shared" si="23"/>
        <v>lundi</v>
      </c>
      <c r="BK39" s="134"/>
      <c r="BL39" s="120"/>
    </row>
    <row r="40" spans="1:64" ht="12">
      <c r="A40" s="139"/>
      <c r="B40" s="139"/>
      <c r="D40" s="124">
        <f t="shared" si="2"/>
        <v>4</v>
      </c>
      <c r="E40" s="121"/>
      <c r="F40" s="125">
        <v>31</v>
      </c>
      <c r="G40" s="1" t="str">
        <f t="shared" si="3"/>
        <v>jeudi</v>
      </c>
      <c r="H40" s="134">
        <v>30</v>
      </c>
      <c r="I40" s="120"/>
      <c r="J40" s="143"/>
      <c r="K40" s="144"/>
      <c r="L40" s="144"/>
      <c r="M40" s="150"/>
      <c r="N40" s="120"/>
      <c r="O40" s="123">
        <f t="shared" si="5"/>
        <v>7</v>
      </c>
      <c r="P40" s="125">
        <v>31</v>
      </c>
      <c r="Q40" s="1" t="str">
        <f t="shared" si="1"/>
        <v>dimanche</v>
      </c>
      <c r="R40" s="134"/>
      <c r="S40" s="120"/>
      <c r="T40" s="123"/>
      <c r="U40" s="144"/>
      <c r="V40" s="144"/>
      <c r="W40" s="150"/>
      <c r="X40" s="120"/>
      <c r="Y40" s="123">
        <f t="shared" si="8"/>
        <v>5</v>
      </c>
      <c r="Z40" s="125">
        <v>31</v>
      </c>
      <c r="AA40" s="1" t="str">
        <f t="shared" si="9"/>
        <v>vendredi</v>
      </c>
      <c r="AB40" s="134"/>
      <c r="AC40" s="120"/>
      <c r="AD40" s="123"/>
      <c r="AE40" s="144"/>
      <c r="AF40" s="144"/>
      <c r="AG40" s="150"/>
      <c r="AH40" s="120"/>
      <c r="AI40" s="123">
        <f t="shared" si="12"/>
        <v>3</v>
      </c>
      <c r="AJ40" s="125">
        <v>31</v>
      </c>
      <c r="AK40" s="1" t="str">
        <f t="shared" si="13"/>
        <v>mercredi</v>
      </c>
      <c r="AL40" s="134"/>
      <c r="AM40" s="120"/>
      <c r="AN40" s="123">
        <f t="shared" si="14"/>
        <v>6</v>
      </c>
      <c r="AO40" s="125">
        <v>31</v>
      </c>
      <c r="AP40" s="1" t="str">
        <f t="shared" si="15"/>
        <v>samedi</v>
      </c>
      <c r="AQ40" s="134"/>
      <c r="AR40" s="120"/>
      <c r="AS40" s="123"/>
      <c r="AT40" s="144"/>
      <c r="AU40" s="144"/>
      <c r="AV40" s="150"/>
      <c r="AW40" s="120"/>
      <c r="AX40" s="123">
        <f t="shared" si="18"/>
        <v>4</v>
      </c>
      <c r="AY40" s="125">
        <v>31</v>
      </c>
      <c r="AZ40" s="1" t="str">
        <f t="shared" si="19"/>
        <v>jeudi</v>
      </c>
      <c r="BA40" s="134"/>
      <c r="BB40" s="120"/>
      <c r="BC40" s="123"/>
      <c r="BD40" s="144"/>
      <c r="BE40" s="144"/>
      <c r="BF40" s="150"/>
      <c r="BG40" s="120"/>
      <c r="BH40" s="123">
        <f t="shared" si="22"/>
        <v>2</v>
      </c>
      <c r="BI40" s="125">
        <v>31</v>
      </c>
      <c r="BJ40" s="1" t="str">
        <f t="shared" si="23"/>
        <v>mardi</v>
      </c>
      <c r="BK40" s="134"/>
      <c r="BL40" s="120"/>
    </row>
    <row r="41" spans="1:89" s="131" customFormat="1" ht="15">
      <c r="A41" s="142"/>
      <c r="B41" s="142"/>
      <c r="C41" s="130"/>
      <c r="E41" s="132"/>
      <c r="F41" s="132">
        <f>MAX(F10:F40)</f>
        <v>31</v>
      </c>
      <c r="G41" s="132"/>
      <c r="H41" s="133">
        <f>MAX(H44:H45)</f>
        <v>849</v>
      </c>
      <c r="I41" s="132"/>
      <c r="K41" s="132">
        <f>MAX(K10:K40)</f>
        <v>28</v>
      </c>
      <c r="L41" s="132"/>
      <c r="M41" s="133">
        <f>MAX(M44:M45)</f>
        <v>334</v>
      </c>
      <c r="N41" s="132"/>
      <c r="P41" s="132">
        <f>MAX(P10:P40)</f>
        <v>31</v>
      </c>
      <c r="Q41" s="132"/>
      <c r="R41" s="133">
        <f>MAX(R44:R45)</f>
        <v>0</v>
      </c>
      <c r="S41" s="132"/>
      <c r="U41" s="132">
        <f>MAX(U10:U40)</f>
        <v>30</v>
      </c>
      <c r="V41" s="132"/>
      <c r="W41" s="133">
        <f>MAX(W44:W45)</f>
        <v>0</v>
      </c>
      <c r="X41" s="132"/>
      <c r="Z41" s="132">
        <f>MAX(Z10:Z40)</f>
        <v>31</v>
      </c>
      <c r="AA41" s="132"/>
      <c r="AB41" s="133">
        <f>MAX(AB44:AB45)</f>
        <v>0</v>
      </c>
      <c r="AC41" s="132"/>
      <c r="AE41" s="132">
        <f>MAX(AE10:AE40)</f>
        <v>30</v>
      </c>
      <c r="AF41" s="132"/>
      <c r="AG41" s="133">
        <f>MAX(AG44:AG45)</f>
        <v>0</v>
      </c>
      <c r="AH41" s="132"/>
      <c r="AJ41" s="132">
        <f>MAX(AJ10:AJ40)</f>
        <v>31</v>
      </c>
      <c r="AK41" s="132"/>
      <c r="AL41" s="133">
        <f>MAX(AL44:AL45)</f>
        <v>0</v>
      </c>
      <c r="AM41" s="132"/>
      <c r="AO41" s="132">
        <f>MAX(AO10:AO40)</f>
        <v>31</v>
      </c>
      <c r="AP41" s="132"/>
      <c r="AQ41" s="133">
        <f>MAX(AQ44:AQ45)</f>
        <v>0</v>
      </c>
      <c r="AR41" s="132"/>
      <c r="AT41" s="132">
        <f>MAX(AT10:AT40)</f>
        <v>30</v>
      </c>
      <c r="AU41" s="132"/>
      <c r="AV41" s="133">
        <f>MAX(AV44:AV45)</f>
        <v>0</v>
      </c>
      <c r="AW41" s="132"/>
      <c r="AY41" s="132">
        <f>MAX(AY10:AY40)</f>
        <v>31</v>
      </c>
      <c r="AZ41" s="132"/>
      <c r="BA41" s="133">
        <f>MAX(BA44:BA45)</f>
        <v>0</v>
      </c>
      <c r="BB41" s="132"/>
      <c r="BD41" s="132">
        <f>MAX(BD10:BD40)</f>
        <v>30</v>
      </c>
      <c r="BE41" s="132"/>
      <c r="BF41" s="133">
        <f>MAX(BF44:BF45)</f>
        <v>0</v>
      </c>
      <c r="BG41" s="132"/>
      <c r="BI41" s="132">
        <f>MAX(BI10:BI40)</f>
        <v>31</v>
      </c>
      <c r="BJ41" s="132"/>
      <c r="BK41" s="133">
        <f>MAX(BK44:BK45)</f>
        <v>0</v>
      </c>
      <c r="BL41" s="132"/>
      <c r="BM41" s="130"/>
      <c r="BN41" s="130"/>
      <c r="BO41" s="130"/>
      <c r="BP41" s="130"/>
      <c r="BQ41" s="130"/>
      <c r="BR41" s="130"/>
      <c r="BS41" s="130"/>
      <c r="BT41" s="130"/>
      <c r="BU41" s="130"/>
      <c r="BV41" s="130"/>
      <c r="BW41" s="130"/>
      <c r="BX41" s="130"/>
      <c r="BY41" s="130"/>
      <c r="BZ41" s="130"/>
      <c r="CA41" s="130"/>
      <c r="CB41" s="130"/>
      <c r="CC41" s="130"/>
      <c r="CD41" s="130"/>
      <c r="CE41" s="130"/>
      <c r="CF41" s="130"/>
      <c r="CG41" s="130"/>
      <c r="CH41" s="130"/>
      <c r="CI41" s="130"/>
      <c r="CJ41" s="130"/>
      <c r="CK41" s="130"/>
    </row>
    <row r="42" spans="1:64" ht="12">
      <c r="A42" s="137"/>
      <c r="B42" s="137"/>
      <c r="G42" s="120"/>
      <c r="H42" s="129" t="s">
        <v>153</v>
      </c>
      <c r="I42" s="120"/>
      <c r="J42" s="120"/>
      <c r="K42" s="120"/>
      <c r="L42" s="120"/>
      <c r="M42" s="129" t="s">
        <v>153</v>
      </c>
      <c r="N42" s="120"/>
      <c r="O42" s="120"/>
      <c r="P42" s="120"/>
      <c r="Q42" s="120"/>
      <c r="R42" s="129" t="s">
        <v>153</v>
      </c>
      <c r="S42" s="120"/>
      <c r="T42" s="120"/>
      <c r="U42" s="120"/>
      <c r="V42" s="120"/>
      <c r="W42" s="129" t="s">
        <v>153</v>
      </c>
      <c r="X42" s="120"/>
      <c r="Y42" s="120"/>
      <c r="Z42" s="120"/>
      <c r="AA42" s="120"/>
      <c r="AB42" s="129" t="s">
        <v>153</v>
      </c>
      <c r="AC42" s="120"/>
      <c r="AD42" s="120"/>
      <c r="AE42" s="120"/>
      <c r="AF42" s="120"/>
      <c r="AG42" s="129" t="s">
        <v>153</v>
      </c>
      <c r="AH42" s="120"/>
      <c r="AI42" s="120"/>
      <c r="AJ42" s="120"/>
      <c r="AK42" s="120"/>
      <c r="AL42" s="129" t="s">
        <v>153</v>
      </c>
      <c r="AM42" s="120"/>
      <c r="AN42" s="120"/>
      <c r="AO42" s="120"/>
      <c r="AP42" s="120"/>
      <c r="AQ42" s="129" t="s">
        <v>153</v>
      </c>
      <c r="AR42" s="120"/>
      <c r="AS42" s="120"/>
      <c r="AT42" s="120"/>
      <c r="AU42" s="120"/>
      <c r="AV42" s="129" t="s">
        <v>153</v>
      </c>
      <c r="AW42" s="120"/>
      <c r="AX42" s="120"/>
      <c r="AY42" s="120"/>
      <c r="AZ42" s="120"/>
      <c r="BA42" s="129" t="s">
        <v>153</v>
      </c>
      <c r="BB42" s="120"/>
      <c r="BC42" s="120"/>
      <c r="BD42" s="120"/>
      <c r="BE42" s="120"/>
      <c r="BF42" s="129" t="s">
        <v>153</v>
      </c>
      <c r="BG42" s="120"/>
      <c r="BH42" s="120"/>
      <c r="BI42" s="120"/>
      <c r="BJ42" s="120"/>
      <c r="BK42" s="129" t="s">
        <v>153</v>
      </c>
      <c r="BL42" s="120"/>
    </row>
    <row r="43" spans="1:64" ht="12">
      <c r="A43" s="137"/>
      <c r="B43" s="137"/>
      <c r="D43"/>
      <c r="G43" s="120"/>
      <c r="H43" s="129" t="str">
        <f>G9</f>
        <v>JANVIER</v>
      </c>
      <c r="I43" s="120"/>
      <c r="J43" s="120"/>
      <c r="K43" s="120"/>
      <c r="L43" s="120"/>
      <c r="M43" s="129" t="str">
        <f>L9</f>
        <v>FEVRIER</v>
      </c>
      <c r="N43" s="120"/>
      <c r="O43" s="120"/>
      <c r="P43" s="120"/>
      <c r="Q43" s="120"/>
      <c r="R43" s="129" t="str">
        <f>Q9</f>
        <v>MARS</v>
      </c>
      <c r="S43" s="120"/>
      <c r="T43" s="120"/>
      <c r="U43" s="120"/>
      <c r="V43" s="120"/>
      <c r="W43" s="129" t="str">
        <f>V9</f>
        <v>AVRIL</v>
      </c>
      <c r="X43" s="120"/>
      <c r="Y43" s="120"/>
      <c r="Z43" s="120"/>
      <c r="AA43" s="120"/>
      <c r="AB43" s="129" t="str">
        <f>AA9</f>
        <v>MAI</v>
      </c>
      <c r="AC43" s="120"/>
      <c r="AD43" s="120"/>
      <c r="AE43" s="120"/>
      <c r="AF43" s="120"/>
      <c r="AG43" s="129" t="str">
        <f>AF9</f>
        <v>JUIN</v>
      </c>
      <c r="AH43" s="120"/>
      <c r="AI43" s="120"/>
      <c r="AJ43" s="120"/>
      <c r="AK43" s="120"/>
      <c r="AL43" s="129" t="str">
        <f>AK9</f>
        <v>JUILLET</v>
      </c>
      <c r="AM43" s="120"/>
      <c r="AN43" s="120"/>
      <c r="AO43" s="120"/>
      <c r="AP43" s="120"/>
      <c r="AQ43" s="129" t="str">
        <f>AP9</f>
        <v>AOUT</v>
      </c>
      <c r="AR43" s="120"/>
      <c r="AS43" s="120"/>
      <c r="AT43" s="120"/>
      <c r="AU43" s="120"/>
      <c r="AV43" s="129" t="str">
        <f>AU9</f>
        <v>SEPTEMBRE</v>
      </c>
      <c r="AW43" s="120"/>
      <c r="AX43" s="120"/>
      <c r="AY43" s="120"/>
      <c r="AZ43" s="120"/>
      <c r="BA43" s="129" t="str">
        <f>AZ9</f>
        <v>OCTOBRE</v>
      </c>
      <c r="BB43" s="120"/>
      <c r="BC43" s="120"/>
      <c r="BD43" s="120"/>
      <c r="BE43" s="120"/>
      <c r="BF43" s="129" t="str">
        <f>BE9</f>
        <v>NOVEMBRE</v>
      </c>
      <c r="BG43" s="120"/>
      <c r="BH43" s="120"/>
      <c r="BI43" s="120"/>
      <c r="BJ43" s="120"/>
      <c r="BK43" s="129" t="str">
        <f>BJ9</f>
        <v>DECEMBRE</v>
      </c>
      <c r="BL43" s="120"/>
    </row>
    <row r="44" spans="1:63" ht="12">
      <c r="A44" s="140"/>
      <c r="B44" s="140"/>
      <c r="D44"/>
      <c r="E44"/>
      <c r="F44"/>
      <c r="H44" s="145"/>
      <c r="M44" s="145"/>
      <c r="R44" s="145">
        <f>R4</f>
        <v>0</v>
      </c>
      <c r="W44" s="145"/>
      <c r="AB44" s="145"/>
      <c r="AG44" s="145"/>
      <c r="AL44" s="145"/>
      <c r="AQ44" s="145"/>
      <c r="AV44" s="145"/>
      <c r="BA44" s="145"/>
      <c r="BF44" s="145"/>
      <c r="BK44" s="149"/>
    </row>
    <row r="45" spans="1:63" s="147" customFormat="1" ht="12">
      <c r="A45" s="146"/>
      <c r="B45" s="146"/>
      <c r="H45" s="148">
        <f>SUM(H10:H40)</f>
        <v>849</v>
      </c>
      <c r="M45" s="148">
        <f>SUM(M10:M40)</f>
        <v>334</v>
      </c>
      <c r="R45" s="148">
        <f>SUM(R10:R40)</f>
        <v>0</v>
      </c>
      <c r="W45" s="148">
        <f>SUM(W10:W40)</f>
        <v>0</v>
      </c>
      <c r="AB45" s="148">
        <f>SUM(AB10:AB40)</f>
        <v>0</v>
      </c>
      <c r="AG45" s="148">
        <f>SUM(AG10:AG40)</f>
        <v>0</v>
      </c>
      <c r="AL45" s="148">
        <f>SUM(AL10:AL40)</f>
        <v>0</v>
      </c>
      <c r="AQ45" s="148">
        <f>SUM(AQ10:AQ40)</f>
        <v>0</v>
      </c>
      <c r="AV45" s="148">
        <f>SUM(AV10:AV40)</f>
        <v>0</v>
      </c>
      <c r="BA45" s="148">
        <f>SUM(BA10:BA40)</f>
        <v>0</v>
      </c>
      <c r="BF45" s="148">
        <f>SUM(BF10:BF40)</f>
        <v>0</v>
      </c>
      <c r="BK45" s="148">
        <f>SUM(BK10:BK40)</f>
        <v>0</v>
      </c>
    </row>
    <row r="46" spans="1:6" ht="12">
      <c r="A46" s="140"/>
      <c r="B46" s="140"/>
      <c r="D46"/>
      <c r="E46"/>
      <c r="F46"/>
    </row>
    <row r="47" spans="1:6" ht="12">
      <c r="A47" s="140"/>
      <c r="B47" s="140"/>
      <c r="D47"/>
      <c r="E47"/>
      <c r="F47"/>
    </row>
    <row r="48" spans="1:6" ht="12">
      <c r="A48" s="140"/>
      <c r="B48" s="140"/>
      <c r="D48"/>
      <c r="E48"/>
      <c r="F48"/>
    </row>
    <row r="49" spans="1:6" ht="12">
      <c r="A49" s="140"/>
      <c r="B49" s="140"/>
      <c r="D49"/>
      <c r="E49"/>
      <c r="F49"/>
    </row>
    <row r="50" spans="1:6" ht="12">
      <c r="A50" s="140"/>
      <c r="B50" s="140"/>
      <c r="D50"/>
      <c r="E50"/>
      <c r="F50"/>
    </row>
    <row r="51" spans="1:6" s="138" customFormat="1" ht="12">
      <c r="A51" s="139"/>
      <c r="B51" s="139"/>
      <c r="C51" s="139"/>
      <c r="D51" s="139"/>
      <c r="E51" s="139"/>
      <c r="F51" s="139"/>
    </row>
    <row r="52" spans="1:6" s="138" customFormat="1" ht="12">
      <c r="A52" s="139"/>
      <c r="B52" s="139"/>
      <c r="C52" s="141" t="s">
        <v>148</v>
      </c>
      <c r="D52" s="139"/>
      <c r="E52" s="139"/>
      <c r="F52" s="139"/>
    </row>
    <row r="53" spans="1:6" s="138" customFormat="1" ht="12">
      <c r="A53" s="139"/>
      <c r="B53" s="139" t="s">
        <v>140</v>
      </c>
      <c r="C53" s="139">
        <v>0</v>
      </c>
      <c r="D53" s="139"/>
      <c r="E53" s="139"/>
      <c r="F53" s="139"/>
    </row>
    <row r="54" spans="1:6" s="138" customFormat="1" ht="12">
      <c r="A54" s="139"/>
      <c r="B54" s="139" t="s">
        <v>141</v>
      </c>
      <c r="C54" s="139">
        <v>1</v>
      </c>
      <c r="D54" s="139"/>
      <c r="E54" s="139"/>
      <c r="F54" s="139"/>
    </row>
    <row r="55" spans="1:6" s="138" customFormat="1" ht="12">
      <c r="A55" s="139"/>
      <c r="B55" s="139" t="s">
        <v>142</v>
      </c>
      <c r="C55" s="139">
        <v>2</v>
      </c>
      <c r="D55" s="139"/>
      <c r="E55" s="139"/>
      <c r="F55" s="139"/>
    </row>
    <row r="56" spans="1:6" s="138" customFormat="1" ht="12">
      <c r="A56" s="139"/>
      <c r="B56" s="139" t="s">
        <v>143</v>
      </c>
      <c r="C56" s="139">
        <v>3</v>
      </c>
      <c r="D56" s="139"/>
      <c r="E56" s="139"/>
      <c r="F56" s="139"/>
    </row>
    <row r="57" spans="1:6" s="138" customFormat="1" ht="12">
      <c r="A57" s="139"/>
      <c r="B57" s="139" t="s">
        <v>144</v>
      </c>
      <c r="C57" s="139">
        <v>4</v>
      </c>
      <c r="D57" s="139"/>
      <c r="E57" s="139"/>
      <c r="F57" s="139"/>
    </row>
    <row r="58" spans="1:6" s="138" customFormat="1" ht="12">
      <c r="A58" s="139"/>
      <c r="B58" s="139" t="s">
        <v>145</v>
      </c>
      <c r="C58" s="139">
        <v>5</v>
      </c>
      <c r="D58" s="139"/>
      <c r="E58" s="139"/>
      <c r="F58" s="139"/>
    </row>
    <row r="59" spans="1:6" s="138" customFormat="1" ht="12">
      <c r="A59" s="139"/>
      <c r="B59" s="139" t="s">
        <v>146</v>
      </c>
      <c r="C59" s="139">
        <v>6</v>
      </c>
      <c r="D59" s="139"/>
      <c r="E59" s="139"/>
      <c r="F59" s="139"/>
    </row>
    <row r="60" spans="1:6" s="138" customFormat="1" ht="12">
      <c r="A60" s="139"/>
      <c r="B60" s="139"/>
      <c r="C60" s="139"/>
      <c r="D60" s="139"/>
      <c r="E60" s="139"/>
      <c r="F60" s="139"/>
    </row>
    <row r="61" spans="1:6" s="138" customFormat="1" ht="12">
      <c r="A61" s="139"/>
      <c r="B61" s="139"/>
      <c r="C61" s="139"/>
      <c r="D61" s="139"/>
      <c r="E61" s="139" t="s">
        <v>154</v>
      </c>
      <c r="F61" s="139"/>
    </row>
    <row r="62" spans="1:6" s="138" customFormat="1" ht="12">
      <c r="A62" s="139"/>
      <c r="B62" s="139">
        <v>2018</v>
      </c>
      <c r="C62" s="139" t="s">
        <v>140</v>
      </c>
      <c r="D62" s="139">
        <v>0</v>
      </c>
      <c r="E62" s="139" t="s">
        <v>151</v>
      </c>
      <c r="F62" s="139"/>
    </row>
    <row r="63" spans="1:6" s="138" customFormat="1" ht="12">
      <c r="A63" s="139"/>
      <c r="B63" s="139">
        <v>2019</v>
      </c>
      <c r="C63" s="139" t="s">
        <v>141</v>
      </c>
      <c r="D63" s="139">
        <v>1</v>
      </c>
      <c r="E63" s="139" t="s">
        <v>151</v>
      </c>
      <c r="F63" s="139"/>
    </row>
    <row r="64" spans="1:6" s="138" customFormat="1" ht="12">
      <c r="A64" s="139"/>
      <c r="B64" s="139">
        <v>2020</v>
      </c>
      <c r="C64" s="139" t="s">
        <v>142</v>
      </c>
      <c r="D64" s="139">
        <v>2</v>
      </c>
      <c r="E64" s="139" t="s">
        <v>150</v>
      </c>
      <c r="F64" s="139"/>
    </row>
    <row r="65" spans="1:6" s="138" customFormat="1" ht="12">
      <c r="A65" s="139"/>
      <c r="B65" s="139">
        <v>2021</v>
      </c>
      <c r="C65" s="139" t="s">
        <v>144</v>
      </c>
      <c r="D65" s="139">
        <v>4</v>
      </c>
      <c r="E65" s="139" t="s">
        <v>151</v>
      </c>
      <c r="F65" s="139"/>
    </row>
    <row r="66" spans="1:6" s="138" customFormat="1" ht="12">
      <c r="A66" s="139"/>
      <c r="B66" s="139">
        <v>2022</v>
      </c>
      <c r="C66" s="139" t="s">
        <v>145</v>
      </c>
      <c r="D66" s="139">
        <v>5</v>
      </c>
      <c r="E66" s="139" t="s">
        <v>151</v>
      </c>
      <c r="F66" s="139"/>
    </row>
    <row r="67" spans="1:6" s="138" customFormat="1" ht="12">
      <c r="A67" s="139"/>
      <c r="B67" s="139">
        <v>2023</v>
      </c>
      <c r="C67" s="139" t="s">
        <v>146</v>
      </c>
      <c r="D67" s="139">
        <v>6</v>
      </c>
      <c r="E67" s="139" t="s">
        <v>151</v>
      </c>
      <c r="F67" s="139"/>
    </row>
    <row r="68" spans="1:6" s="138" customFormat="1" ht="12">
      <c r="A68" s="139"/>
      <c r="B68" s="139">
        <v>2024</v>
      </c>
      <c r="C68" s="139" t="s">
        <v>140</v>
      </c>
      <c r="D68" s="139">
        <v>0</v>
      </c>
      <c r="E68" s="139" t="s">
        <v>150</v>
      </c>
      <c r="F68" s="139"/>
    </row>
    <row r="69" spans="1:6" s="138" customFormat="1" ht="12">
      <c r="A69" s="139"/>
      <c r="B69" s="139">
        <v>2025</v>
      </c>
      <c r="C69" s="139" t="s">
        <v>142</v>
      </c>
      <c r="D69" s="139">
        <v>2</v>
      </c>
      <c r="E69" s="139" t="s">
        <v>151</v>
      </c>
      <c r="F69" s="139"/>
    </row>
    <row r="70" spans="1:6" s="138" customFormat="1" ht="12">
      <c r="A70" s="139"/>
      <c r="B70" s="139">
        <v>2026</v>
      </c>
      <c r="C70" s="139"/>
      <c r="D70" s="139"/>
      <c r="E70" s="139"/>
      <c r="F70" s="139"/>
    </row>
    <row r="71" spans="1:6" s="138" customFormat="1" ht="12">
      <c r="A71" s="139"/>
      <c r="B71" s="139">
        <v>2027</v>
      </c>
      <c r="C71" s="139"/>
      <c r="D71" s="139"/>
      <c r="E71" s="139"/>
      <c r="F71" s="139"/>
    </row>
    <row r="72" spans="1:6" s="138" customFormat="1" ht="12">
      <c r="A72" s="139"/>
      <c r="B72" s="139">
        <v>2028</v>
      </c>
      <c r="C72" s="139"/>
      <c r="D72" s="139"/>
      <c r="E72" s="139"/>
      <c r="F72" s="139"/>
    </row>
    <row r="73" spans="1:6" s="138" customFormat="1" ht="12">
      <c r="A73" s="139"/>
      <c r="B73" s="139">
        <v>2029</v>
      </c>
      <c r="C73" s="139"/>
      <c r="D73" s="139"/>
      <c r="E73" s="139"/>
      <c r="F73" s="139"/>
    </row>
    <row r="74" spans="1:6" s="138" customFormat="1" ht="12">
      <c r="A74" s="139"/>
      <c r="B74" s="139">
        <v>2030</v>
      </c>
      <c r="C74" s="139"/>
      <c r="D74" s="139"/>
      <c r="E74" s="139"/>
      <c r="F74" s="139"/>
    </row>
    <row r="75" spans="4:6" ht="12">
      <c r="D75"/>
      <c r="E75"/>
      <c r="F75"/>
    </row>
    <row r="76" spans="4:6" ht="12">
      <c r="D76"/>
      <c r="E76"/>
      <c r="F76"/>
    </row>
    <row r="77" spans="4:6" ht="12">
      <c r="D77"/>
      <c r="E77"/>
      <c r="F77"/>
    </row>
    <row r="78" spans="4:6" ht="12">
      <c r="D78"/>
      <c r="E78"/>
      <c r="F78"/>
    </row>
    <row r="79" spans="4:6" ht="12">
      <c r="D79"/>
      <c r="E79"/>
      <c r="F79"/>
    </row>
    <row r="80" spans="4:6" ht="12">
      <c r="D80"/>
      <c r="E80"/>
      <c r="F80"/>
    </row>
    <row r="81" spans="4:6" ht="12">
      <c r="D81"/>
      <c r="E81"/>
      <c r="F81"/>
    </row>
    <row r="82" spans="4:6" ht="12">
      <c r="D82"/>
      <c r="E82"/>
      <c r="F82"/>
    </row>
    <row r="83" spans="4:6" ht="12">
      <c r="D83"/>
      <c r="E83"/>
      <c r="F83"/>
    </row>
    <row r="84" spans="4:6" ht="12">
      <c r="D84"/>
      <c r="E84"/>
      <c r="F84"/>
    </row>
    <row r="85" spans="4:6" ht="12">
      <c r="D85"/>
      <c r="E85"/>
      <c r="F85"/>
    </row>
    <row r="86" spans="4:6" ht="12">
      <c r="D86"/>
      <c r="E86"/>
      <c r="F86"/>
    </row>
    <row r="87" spans="4:6" ht="12">
      <c r="D87"/>
      <c r="E87"/>
      <c r="F87"/>
    </row>
    <row r="88" spans="4:6" ht="12">
      <c r="D88"/>
      <c r="E88"/>
      <c r="F88"/>
    </row>
    <row r="89" spans="4:6" ht="12">
      <c r="D89"/>
      <c r="E89"/>
      <c r="F89"/>
    </row>
    <row r="90" spans="4:6" ht="12">
      <c r="D90"/>
      <c r="E90"/>
      <c r="F90"/>
    </row>
    <row r="91" spans="4:6" ht="12">
      <c r="D91"/>
      <c r="E91"/>
      <c r="F91"/>
    </row>
    <row r="92" spans="4:6" ht="12">
      <c r="D92"/>
      <c r="E92"/>
      <c r="F92"/>
    </row>
    <row r="93" spans="4:6" ht="12">
      <c r="D93"/>
      <c r="E93"/>
      <c r="F93"/>
    </row>
    <row r="94" spans="4:6" ht="12">
      <c r="D94"/>
      <c r="E94"/>
      <c r="F94"/>
    </row>
    <row r="95" spans="4:6" ht="12">
      <c r="D95"/>
      <c r="E95"/>
      <c r="F95"/>
    </row>
    <row r="96" spans="4:6" ht="12">
      <c r="D96"/>
      <c r="E96"/>
      <c r="F96"/>
    </row>
    <row r="97" spans="4:6" ht="12">
      <c r="D97"/>
      <c r="E97"/>
      <c r="F97"/>
    </row>
    <row r="98" spans="4:6" ht="12">
      <c r="D98"/>
      <c r="E98"/>
      <c r="F98"/>
    </row>
    <row r="99" spans="4:6" ht="12">
      <c r="D99"/>
      <c r="E99"/>
      <c r="F99"/>
    </row>
    <row r="100" spans="4:6" ht="12">
      <c r="D100"/>
      <c r="E100"/>
      <c r="F100"/>
    </row>
    <row r="101" spans="4:6" ht="12">
      <c r="D101"/>
      <c r="E101"/>
      <c r="F101"/>
    </row>
    <row r="102" spans="4:6" ht="12">
      <c r="D102"/>
      <c r="E102"/>
      <c r="F102"/>
    </row>
    <row r="103" spans="4:6" ht="12">
      <c r="D103"/>
      <c r="E103"/>
      <c r="F103"/>
    </row>
    <row r="104" spans="4:6" ht="12">
      <c r="D104"/>
      <c r="E104"/>
      <c r="F104"/>
    </row>
    <row r="105" spans="4:6" ht="12">
      <c r="D105"/>
      <c r="E105"/>
      <c r="F105"/>
    </row>
    <row r="106" spans="4:6" ht="12">
      <c r="D106"/>
      <c r="E106"/>
      <c r="F106"/>
    </row>
    <row r="107" spans="4:6" ht="12">
      <c r="D107"/>
      <c r="E107"/>
      <c r="F107"/>
    </row>
    <row r="108" spans="4:6" ht="12">
      <c r="D108"/>
      <c r="E108"/>
      <c r="F108"/>
    </row>
    <row r="109" spans="4:6" ht="12">
      <c r="D109"/>
      <c r="E109"/>
      <c r="F109"/>
    </row>
    <row r="110" spans="4:6" ht="12">
      <c r="D110"/>
      <c r="E110"/>
      <c r="F110"/>
    </row>
    <row r="111" spans="4:6" ht="12">
      <c r="D111"/>
      <c r="E111"/>
      <c r="F111"/>
    </row>
    <row r="112" spans="4:6" ht="12">
      <c r="D112"/>
      <c r="E112"/>
      <c r="F112"/>
    </row>
    <row r="113" spans="4:6" ht="12">
      <c r="D113"/>
      <c r="E113"/>
      <c r="F113"/>
    </row>
    <row r="114" spans="4:6" ht="12">
      <c r="D114"/>
      <c r="E114"/>
      <c r="F114"/>
    </row>
    <row r="115" spans="4:6" ht="12">
      <c r="D115"/>
      <c r="E115"/>
      <c r="F115"/>
    </row>
    <row r="116" spans="4:6" ht="12">
      <c r="D116"/>
      <c r="E116"/>
      <c r="F116"/>
    </row>
    <row r="117" spans="4:6" ht="12">
      <c r="D117"/>
      <c r="E117"/>
      <c r="F117"/>
    </row>
    <row r="118" spans="4:6" ht="12">
      <c r="D118"/>
      <c r="E118"/>
      <c r="F118"/>
    </row>
    <row r="119" spans="4:6" ht="12">
      <c r="D119"/>
      <c r="E119"/>
      <c r="F119"/>
    </row>
    <row r="120" spans="4:6" ht="12">
      <c r="D120"/>
      <c r="E120"/>
      <c r="F120"/>
    </row>
    <row r="121" spans="4:6" ht="12">
      <c r="D121"/>
      <c r="E121"/>
      <c r="F121"/>
    </row>
    <row r="122" spans="4:6" ht="12">
      <c r="D122"/>
      <c r="E122"/>
      <c r="F122"/>
    </row>
    <row r="123" spans="4:6" ht="12">
      <c r="D123"/>
      <c r="E123"/>
      <c r="F123"/>
    </row>
    <row r="124" spans="4:6" ht="12">
      <c r="D124"/>
      <c r="E124"/>
      <c r="F124"/>
    </row>
    <row r="125" spans="4:6" ht="12">
      <c r="D125"/>
      <c r="E125"/>
      <c r="F125"/>
    </row>
    <row r="126" spans="4:6" ht="12">
      <c r="D126"/>
      <c r="E126"/>
      <c r="F126"/>
    </row>
    <row r="127" spans="4:6" ht="12">
      <c r="D127"/>
      <c r="E127"/>
      <c r="F127"/>
    </row>
    <row r="128" spans="4:6" ht="12">
      <c r="D128"/>
      <c r="E128"/>
      <c r="F128"/>
    </row>
    <row r="129" spans="4:6" ht="12">
      <c r="D129"/>
      <c r="E129"/>
      <c r="F129"/>
    </row>
    <row r="130" spans="4:6" ht="12">
      <c r="D130"/>
      <c r="E130"/>
      <c r="F130"/>
    </row>
    <row r="131" spans="4:6" ht="12">
      <c r="D131"/>
      <c r="E131"/>
      <c r="F131"/>
    </row>
    <row r="132" spans="4:6" ht="12">
      <c r="D132"/>
      <c r="E132"/>
      <c r="F132"/>
    </row>
    <row r="133" spans="4:6" ht="12">
      <c r="D133"/>
      <c r="E133"/>
      <c r="F133"/>
    </row>
    <row r="134" spans="4:6" ht="12">
      <c r="D134"/>
      <c r="E134"/>
      <c r="F134"/>
    </row>
    <row r="135" spans="4:6" ht="12">
      <c r="D135"/>
      <c r="E135"/>
      <c r="F135"/>
    </row>
    <row r="136" spans="4:6" ht="12">
      <c r="D136"/>
      <c r="E136"/>
      <c r="F136"/>
    </row>
    <row r="137" spans="4:6" ht="12">
      <c r="D137"/>
      <c r="E137"/>
      <c r="F137"/>
    </row>
    <row r="138" spans="4:6" ht="12">
      <c r="D138"/>
      <c r="E138"/>
      <c r="F138"/>
    </row>
    <row r="139" spans="4:6" ht="12">
      <c r="D139"/>
      <c r="E139"/>
      <c r="F139"/>
    </row>
    <row r="140" spans="4:6" ht="12">
      <c r="D140"/>
      <c r="E140"/>
      <c r="F140"/>
    </row>
    <row r="141" spans="4:6" ht="12">
      <c r="D141"/>
      <c r="E141"/>
      <c r="F141"/>
    </row>
    <row r="142" spans="4:6" ht="12">
      <c r="D142"/>
      <c r="E142"/>
      <c r="F142"/>
    </row>
    <row r="143" spans="4:6" ht="12">
      <c r="D143"/>
      <c r="E143"/>
      <c r="F143"/>
    </row>
    <row r="144" spans="4:6" ht="12">
      <c r="D144"/>
      <c r="E144"/>
      <c r="F144"/>
    </row>
    <row r="145" spans="4:6" ht="12">
      <c r="D145"/>
      <c r="E145"/>
      <c r="F145"/>
    </row>
    <row r="146" spans="4:6" ht="12">
      <c r="D146"/>
      <c r="E146"/>
      <c r="F146"/>
    </row>
    <row r="147" spans="4:6" ht="12">
      <c r="D147"/>
      <c r="E147"/>
      <c r="F147"/>
    </row>
    <row r="148" spans="4:6" ht="12">
      <c r="D148"/>
      <c r="E148"/>
      <c r="F148"/>
    </row>
    <row r="149" spans="4:6" ht="12">
      <c r="D149"/>
      <c r="E149"/>
      <c r="F149"/>
    </row>
    <row r="150" spans="4:6" ht="12">
      <c r="D150"/>
      <c r="E150"/>
      <c r="F150"/>
    </row>
    <row r="151" spans="4:6" ht="12">
      <c r="D151"/>
      <c r="E151"/>
      <c r="F151"/>
    </row>
    <row r="152" spans="4:6" ht="12">
      <c r="D152"/>
      <c r="E152"/>
      <c r="F152"/>
    </row>
    <row r="153" spans="4:6" ht="12">
      <c r="D153"/>
      <c r="E153"/>
      <c r="F153"/>
    </row>
    <row r="154" spans="4:6" ht="12">
      <c r="D154"/>
      <c r="E154"/>
      <c r="F154"/>
    </row>
    <row r="155" spans="4:6" ht="12">
      <c r="D155"/>
      <c r="E155"/>
      <c r="F155"/>
    </row>
    <row r="156" spans="4:6" ht="12">
      <c r="D156"/>
      <c r="E156"/>
      <c r="F156"/>
    </row>
    <row r="157" spans="4:6" ht="12">
      <c r="D157"/>
      <c r="E157"/>
      <c r="F157"/>
    </row>
    <row r="158" spans="4:6" ht="12">
      <c r="D158"/>
      <c r="E158"/>
      <c r="F158"/>
    </row>
    <row r="159" spans="4:6" ht="12">
      <c r="D159"/>
      <c r="E159"/>
      <c r="F159"/>
    </row>
    <row r="160" spans="4:6" ht="12">
      <c r="D160"/>
      <c r="E160"/>
      <c r="F160"/>
    </row>
    <row r="161" spans="4:6" ht="12">
      <c r="D161"/>
      <c r="E161"/>
      <c r="F161"/>
    </row>
    <row r="162" spans="4:6" ht="12">
      <c r="D162"/>
      <c r="E162"/>
      <c r="F162"/>
    </row>
    <row r="163" spans="4:6" ht="12">
      <c r="D163"/>
      <c r="E163"/>
      <c r="F163"/>
    </row>
    <row r="164" spans="4:6" ht="12">
      <c r="D164"/>
      <c r="E164"/>
      <c r="F164"/>
    </row>
    <row r="165" spans="4:6" ht="12">
      <c r="D165"/>
      <c r="E165"/>
      <c r="F165"/>
    </row>
    <row r="166" spans="4:6" ht="12">
      <c r="D166"/>
      <c r="E166"/>
      <c r="F166"/>
    </row>
    <row r="167" spans="4:6" ht="12">
      <c r="D167"/>
      <c r="E167"/>
      <c r="F167"/>
    </row>
    <row r="168" spans="4:6" ht="12">
      <c r="D168"/>
      <c r="E168"/>
      <c r="F168"/>
    </row>
    <row r="169" spans="4:6" ht="12">
      <c r="D169"/>
      <c r="E169"/>
      <c r="F169"/>
    </row>
    <row r="170" spans="4:6" ht="12">
      <c r="D170"/>
      <c r="E170"/>
      <c r="F170"/>
    </row>
    <row r="171" spans="4:6" ht="12">
      <c r="D171"/>
      <c r="E171"/>
      <c r="F171"/>
    </row>
    <row r="172" spans="4:6" ht="12">
      <c r="D172"/>
      <c r="E172"/>
      <c r="F172"/>
    </row>
    <row r="173" spans="4:6" ht="12">
      <c r="D173"/>
      <c r="E173"/>
      <c r="F173"/>
    </row>
    <row r="174" spans="4:6" ht="12">
      <c r="D174"/>
      <c r="E174"/>
      <c r="F174"/>
    </row>
    <row r="175" spans="4:6" ht="12">
      <c r="D175"/>
      <c r="E175"/>
      <c r="F175"/>
    </row>
    <row r="176" spans="4:6" ht="12">
      <c r="D176"/>
      <c r="E176"/>
      <c r="F176"/>
    </row>
    <row r="177" spans="4:6" ht="12">
      <c r="D177"/>
      <c r="E177"/>
      <c r="F177"/>
    </row>
    <row r="178" spans="4:6" ht="12">
      <c r="D178"/>
      <c r="E178"/>
      <c r="F178"/>
    </row>
    <row r="179" spans="4:6" ht="12">
      <c r="D179"/>
      <c r="E179"/>
      <c r="F179"/>
    </row>
    <row r="180" spans="4:6" ht="12">
      <c r="D180"/>
      <c r="E180"/>
      <c r="F180"/>
    </row>
    <row r="181" spans="4:6" ht="12">
      <c r="D181"/>
      <c r="E181"/>
      <c r="F181"/>
    </row>
    <row r="182" spans="4:6" ht="12">
      <c r="D182"/>
      <c r="E182"/>
      <c r="F182"/>
    </row>
    <row r="183" spans="4:6" ht="12">
      <c r="D183"/>
      <c r="E183"/>
      <c r="F183"/>
    </row>
    <row r="184" spans="4:6" ht="12">
      <c r="D184"/>
      <c r="E184"/>
      <c r="F184"/>
    </row>
    <row r="185" spans="4:6" ht="12">
      <c r="D185"/>
      <c r="E185"/>
      <c r="F185"/>
    </row>
    <row r="186" spans="4:6" ht="12">
      <c r="D186"/>
      <c r="E186"/>
      <c r="F186"/>
    </row>
    <row r="187" spans="4:6" ht="12">
      <c r="D187"/>
      <c r="E187"/>
      <c r="F187"/>
    </row>
    <row r="188" spans="4:6" ht="12">
      <c r="D188"/>
      <c r="E188"/>
      <c r="F188"/>
    </row>
    <row r="189" spans="4:6" ht="12">
      <c r="D189"/>
      <c r="E189"/>
      <c r="F189"/>
    </row>
    <row r="190" spans="4:6" ht="12">
      <c r="D190"/>
      <c r="E190"/>
      <c r="F190"/>
    </row>
    <row r="191" spans="4:6" ht="12">
      <c r="D191"/>
      <c r="E191"/>
      <c r="F191"/>
    </row>
    <row r="192" spans="4:6" ht="12">
      <c r="D192"/>
      <c r="E192"/>
      <c r="F192"/>
    </row>
    <row r="193" spans="4:6" ht="12">
      <c r="D193"/>
      <c r="E193"/>
      <c r="F193"/>
    </row>
    <row r="194" spans="4:6" ht="12">
      <c r="D194"/>
      <c r="E194"/>
      <c r="F194"/>
    </row>
    <row r="195" spans="4:6" ht="12">
      <c r="D195"/>
      <c r="E195"/>
      <c r="F195"/>
    </row>
    <row r="196" spans="4:6" ht="12">
      <c r="D196"/>
      <c r="E196"/>
      <c r="F196"/>
    </row>
    <row r="197" spans="4:6" ht="12">
      <c r="D197"/>
      <c r="E197"/>
      <c r="F197"/>
    </row>
    <row r="198" spans="4:6" ht="12">
      <c r="D198"/>
      <c r="E198"/>
      <c r="F198"/>
    </row>
    <row r="199" spans="4:6" ht="12">
      <c r="D199"/>
      <c r="E199"/>
      <c r="F199"/>
    </row>
    <row r="200" spans="4:6" ht="12">
      <c r="D200"/>
      <c r="E200"/>
      <c r="F200"/>
    </row>
    <row r="201" spans="4:6" ht="12">
      <c r="D201"/>
      <c r="E201"/>
      <c r="F201"/>
    </row>
    <row r="202" spans="4:6" ht="12">
      <c r="D202"/>
      <c r="E202"/>
      <c r="F202"/>
    </row>
    <row r="203" spans="4:6" ht="12">
      <c r="D203"/>
      <c r="E203"/>
      <c r="F203"/>
    </row>
    <row r="204" spans="4:6" ht="12">
      <c r="D204"/>
      <c r="E204"/>
      <c r="F204"/>
    </row>
    <row r="205" spans="4:6" ht="12">
      <c r="D205"/>
      <c r="E205"/>
      <c r="F205"/>
    </row>
    <row r="206" spans="4:6" ht="12">
      <c r="D206"/>
      <c r="E206"/>
      <c r="F206"/>
    </row>
    <row r="207" spans="4:6" ht="12">
      <c r="D207"/>
      <c r="E207"/>
      <c r="F207"/>
    </row>
    <row r="208" spans="4:6" ht="12">
      <c r="D208"/>
      <c r="E208"/>
      <c r="F208"/>
    </row>
    <row r="209" spans="4:6" ht="12">
      <c r="D209"/>
      <c r="E209"/>
      <c r="F209"/>
    </row>
    <row r="210" spans="4:6" ht="12">
      <c r="D210"/>
      <c r="E210"/>
      <c r="F210"/>
    </row>
    <row r="211" spans="4:6" ht="12">
      <c r="D211"/>
      <c r="E211"/>
      <c r="F211"/>
    </row>
    <row r="212" spans="4:6" ht="12">
      <c r="D212"/>
      <c r="E212"/>
      <c r="F212"/>
    </row>
    <row r="213" spans="4:6" ht="12">
      <c r="D213"/>
      <c r="E213"/>
      <c r="F213"/>
    </row>
    <row r="214" spans="4:6" ht="12">
      <c r="D214"/>
      <c r="E214"/>
      <c r="F214"/>
    </row>
    <row r="215" spans="4:6" ht="12">
      <c r="D215"/>
      <c r="E215"/>
      <c r="F215"/>
    </row>
    <row r="216" spans="4:6" ht="12">
      <c r="D216"/>
      <c r="E216"/>
      <c r="F216"/>
    </row>
    <row r="217" spans="4:6" ht="12">
      <c r="D217"/>
      <c r="E217"/>
      <c r="F217"/>
    </row>
    <row r="218" spans="4:6" ht="12">
      <c r="D218"/>
      <c r="E218"/>
      <c r="F218"/>
    </row>
    <row r="219" spans="4:6" ht="12">
      <c r="D219"/>
      <c r="E219"/>
      <c r="F219"/>
    </row>
    <row r="220" spans="4:6" ht="12">
      <c r="D220"/>
      <c r="E220"/>
      <c r="F220"/>
    </row>
    <row r="221" spans="4:6" ht="12">
      <c r="D221"/>
      <c r="E221"/>
      <c r="F221"/>
    </row>
    <row r="222" spans="4:6" ht="12">
      <c r="D222"/>
      <c r="E222"/>
      <c r="F222"/>
    </row>
    <row r="223" spans="4:6" ht="12">
      <c r="D223"/>
      <c r="E223"/>
      <c r="F223"/>
    </row>
    <row r="224" spans="4:6" ht="12">
      <c r="D224"/>
      <c r="E224"/>
      <c r="F224"/>
    </row>
    <row r="225" spans="4:6" ht="12">
      <c r="D225"/>
      <c r="E225"/>
      <c r="F225"/>
    </row>
    <row r="226" spans="4:6" ht="12">
      <c r="D226"/>
      <c r="E226"/>
      <c r="F226"/>
    </row>
    <row r="227" spans="4:6" ht="12">
      <c r="D227"/>
      <c r="E227"/>
      <c r="F227"/>
    </row>
    <row r="228" spans="4:6" ht="12">
      <c r="D228"/>
      <c r="E228"/>
      <c r="F228"/>
    </row>
    <row r="229" spans="4:6" ht="12">
      <c r="D229"/>
      <c r="E229"/>
      <c r="F229"/>
    </row>
    <row r="230" spans="4:6" ht="12">
      <c r="D230"/>
      <c r="E230"/>
      <c r="F230"/>
    </row>
    <row r="231" spans="4:6" ht="12">
      <c r="D231"/>
      <c r="E231"/>
      <c r="F231"/>
    </row>
    <row r="232" spans="4:6" ht="12">
      <c r="D232"/>
      <c r="E232"/>
      <c r="F232"/>
    </row>
    <row r="233" spans="4:6" ht="12">
      <c r="D233"/>
      <c r="E233"/>
      <c r="F233"/>
    </row>
    <row r="234" spans="4:6" ht="12">
      <c r="D234"/>
      <c r="E234"/>
      <c r="F234"/>
    </row>
    <row r="235" spans="4:6" ht="12">
      <c r="D235"/>
      <c r="E235"/>
      <c r="F235"/>
    </row>
    <row r="236" spans="4:6" ht="12">
      <c r="D236"/>
      <c r="E236"/>
      <c r="F236"/>
    </row>
    <row r="237" spans="4:6" ht="12">
      <c r="D237"/>
      <c r="E237"/>
      <c r="F237"/>
    </row>
    <row r="238" spans="4:6" ht="12">
      <c r="D238"/>
      <c r="E238"/>
      <c r="F238"/>
    </row>
    <row r="239" spans="4:6" ht="12">
      <c r="D239"/>
      <c r="E239"/>
      <c r="F239"/>
    </row>
    <row r="240" spans="4:6" ht="12">
      <c r="D240"/>
      <c r="E240"/>
      <c r="F240"/>
    </row>
    <row r="241" spans="4:6" ht="12">
      <c r="D241"/>
      <c r="E241"/>
      <c r="F241"/>
    </row>
    <row r="242" spans="4:6" ht="12">
      <c r="D242"/>
      <c r="E242"/>
      <c r="F242"/>
    </row>
    <row r="243" spans="4:6" ht="12">
      <c r="D243"/>
      <c r="E243"/>
      <c r="F243"/>
    </row>
    <row r="244" spans="4:6" ht="12">
      <c r="D244"/>
      <c r="E244"/>
      <c r="F244"/>
    </row>
    <row r="245" spans="4:6" ht="12">
      <c r="D245"/>
      <c r="E245"/>
      <c r="F245"/>
    </row>
    <row r="246" spans="4:6" ht="12">
      <c r="D246"/>
      <c r="E246"/>
      <c r="F246"/>
    </row>
    <row r="247" spans="4:6" ht="12">
      <c r="D247"/>
      <c r="E247"/>
      <c r="F247"/>
    </row>
    <row r="248" spans="4:6" ht="12">
      <c r="D248"/>
      <c r="E248"/>
      <c r="F248"/>
    </row>
    <row r="249" spans="4:6" ht="12">
      <c r="D249"/>
      <c r="E249"/>
      <c r="F249"/>
    </row>
    <row r="250" spans="4:6" ht="12">
      <c r="D250"/>
      <c r="E250"/>
      <c r="F250"/>
    </row>
    <row r="251" spans="4:6" ht="12">
      <c r="D251"/>
      <c r="E251"/>
      <c r="F251"/>
    </row>
    <row r="252" spans="4:6" ht="12">
      <c r="D252"/>
      <c r="E252"/>
      <c r="F252"/>
    </row>
    <row r="253" spans="4:6" ht="12">
      <c r="D253"/>
      <c r="E253"/>
      <c r="F253"/>
    </row>
    <row r="254" spans="4:6" ht="12">
      <c r="D254"/>
      <c r="E254"/>
      <c r="F254"/>
    </row>
    <row r="255" spans="4:6" ht="12">
      <c r="D255"/>
      <c r="E255"/>
      <c r="F255"/>
    </row>
    <row r="256" spans="4:6" ht="12">
      <c r="D256"/>
      <c r="E256"/>
      <c r="F256"/>
    </row>
    <row r="257" spans="4:6" ht="12">
      <c r="D257"/>
      <c r="E257"/>
      <c r="F257"/>
    </row>
    <row r="258" spans="4:6" ht="12">
      <c r="D258"/>
      <c r="E258"/>
      <c r="F258"/>
    </row>
    <row r="259" spans="4:6" ht="12">
      <c r="D259"/>
      <c r="E259"/>
      <c r="F259"/>
    </row>
    <row r="260" spans="4:6" ht="12">
      <c r="D260"/>
      <c r="E260"/>
      <c r="F260"/>
    </row>
    <row r="261" spans="4:6" ht="12">
      <c r="D261"/>
      <c r="E261"/>
      <c r="F261"/>
    </row>
    <row r="262" spans="4:6" ht="12">
      <c r="D262"/>
      <c r="E262"/>
      <c r="F262"/>
    </row>
    <row r="263" spans="4:6" ht="12">
      <c r="D263"/>
      <c r="E263"/>
      <c r="F263"/>
    </row>
    <row r="264" spans="4:6" ht="12">
      <c r="D264"/>
      <c r="E264"/>
      <c r="F264"/>
    </row>
    <row r="265" spans="4:6" ht="12">
      <c r="D265"/>
      <c r="E265"/>
      <c r="F265"/>
    </row>
    <row r="266" spans="4:6" ht="12">
      <c r="D266"/>
      <c r="E266"/>
      <c r="F266"/>
    </row>
    <row r="267" spans="4:6" ht="12">
      <c r="D267"/>
      <c r="E267"/>
      <c r="F267"/>
    </row>
    <row r="268" spans="4:6" ht="12">
      <c r="D268"/>
      <c r="E268"/>
      <c r="F268"/>
    </row>
    <row r="269" spans="4:6" ht="12">
      <c r="D269"/>
      <c r="E269"/>
      <c r="F269"/>
    </row>
    <row r="270" spans="4:6" ht="12">
      <c r="D270"/>
      <c r="E270"/>
      <c r="F270"/>
    </row>
    <row r="271" spans="4:6" ht="12">
      <c r="D271"/>
      <c r="E271"/>
      <c r="F271"/>
    </row>
    <row r="272" spans="4:6" ht="12">
      <c r="D272"/>
      <c r="E272"/>
      <c r="F272"/>
    </row>
    <row r="273" spans="4:6" ht="12">
      <c r="D273"/>
      <c r="E273"/>
      <c r="F273"/>
    </row>
    <row r="274" spans="4:6" ht="12">
      <c r="D274"/>
      <c r="E274"/>
      <c r="F274"/>
    </row>
    <row r="275" spans="4:6" ht="12">
      <c r="D275"/>
      <c r="E275"/>
      <c r="F275"/>
    </row>
    <row r="276" spans="4:6" ht="12">
      <c r="D276"/>
      <c r="E276"/>
      <c r="F276"/>
    </row>
    <row r="277" spans="4:6" ht="12">
      <c r="D277"/>
      <c r="E277"/>
      <c r="F277"/>
    </row>
    <row r="278" spans="4:6" ht="12">
      <c r="D278"/>
      <c r="E278"/>
      <c r="F278"/>
    </row>
    <row r="279" spans="4:6" ht="12">
      <c r="D279"/>
      <c r="E279"/>
      <c r="F279"/>
    </row>
    <row r="280" spans="4:6" ht="12">
      <c r="D280"/>
      <c r="E280"/>
      <c r="F280"/>
    </row>
    <row r="281" spans="4:6" ht="12">
      <c r="D281"/>
      <c r="E281"/>
      <c r="F281"/>
    </row>
    <row r="282" spans="4:6" ht="12">
      <c r="D282"/>
      <c r="E282"/>
      <c r="F282"/>
    </row>
    <row r="283" spans="4:6" ht="12">
      <c r="D283"/>
      <c r="E283"/>
      <c r="F283"/>
    </row>
    <row r="284" spans="4:6" ht="12">
      <c r="D284"/>
      <c r="E284"/>
      <c r="F284"/>
    </row>
    <row r="285" spans="4:6" ht="12">
      <c r="D285"/>
      <c r="E285"/>
      <c r="F285"/>
    </row>
    <row r="286" spans="4:6" ht="12">
      <c r="D286"/>
      <c r="E286"/>
      <c r="F286"/>
    </row>
    <row r="287" spans="4:6" ht="12">
      <c r="D287"/>
      <c r="E287"/>
      <c r="F287"/>
    </row>
    <row r="288" spans="4:6" ht="12">
      <c r="D288"/>
      <c r="E288"/>
      <c r="F288"/>
    </row>
    <row r="289" spans="4:6" ht="12">
      <c r="D289"/>
      <c r="E289"/>
      <c r="F289"/>
    </row>
    <row r="290" spans="4:6" ht="12">
      <c r="D290"/>
      <c r="E290"/>
      <c r="F290"/>
    </row>
    <row r="291" spans="4:6" ht="12">
      <c r="D291"/>
      <c r="E291"/>
      <c r="F291"/>
    </row>
    <row r="292" spans="4:6" ht="12">
      <c r="D292"/>
      <c r="E292"/>
      <c r="F292"/>
    </row>
    <row r="293" spans="4:6" ht="12">
      <c r="D293"/>
      <c r="E293"/>
      <c r="F293"/>
    </row>
    <row r="294" spans="4:6" ht="12">
      <c r="D294"/>
      <c r="E294"/>
      <c r="F294"/>
    </row>
    <row r="295" spans="4:6" ht="12">
      <c r="D295"/>
      <c r="E295"/>
      <c r="F295"/>
    </row>
    <row r="296" spans="4:6" ht="12">
      <c r="D296"/>
      <c r="E296"/>
      <c r="F296"/>
    </row>
    <row r="297" spans="4:6" ht="12">
      <c r="D297"/>
      <c r="E297"/>
      <c r="F297"/>
    </row>
    <row r="298" spans="4:6" ht="12">
      <c r="D298"/>
      <c r="E298"/>
      <c r="F298"/>
    </row>
    <row r="299" spans="4:6" ht="12">
      <c r="D299"/>
      <c r="E299"/>
      <c r="F299"/>
    </row>
    <row r="300" spans="4:6" ht="12">
      <c r="D300"/>
      <c r="E300"/>
      <c r="F300"/>
    </row>
    <row r="301" spans="4:6" ht="12">
      <c r="D301"/>
      <c r="E301"/>
      <c r="F301"/>
    </row>
    <row r="302" spans="4:6" ht="12">
      <c r="D302"/>
      <c r="E302"/>
      <c r="F302"/>
    </row>
    <row r="303" spans="4:6" ht="12">
      <c r="D303"/>
      <c r="E303"/>
      <c r="F303"/>
    </row>
    <row r="304" spans="4:6" ht="12">
      <c r="D304"/>
      <c r="E304"/>
      <c r="F304"/>
    </row>
    <row r="305" spans="4:6" ht="12">
      <c r="D305"/>
      <c r="E305"/>
      <c r="F305"/>
    </row>
    <row r="306" spans="4:6" ht="12">
      <c r="D306"/>
      <c r="E306"/>
      <c r="F306"/>
    </row>
    <row r="307" spans="4:6" ht="12">
      <c r="D307"/>
      <c r="E307"/>
      <c r="F307"/>
    </row>
    <row r="308" spans="4:6" ht="12">
      <c r="D308"/>
      <c r="E308"/>
      <c r="F308"/>
    </row>
    <row r="309" spans="4:6" ht="12">
      <c r="D309"/>
      <c r="E309"/>
      <c r="F309"/>
    </row>
    <row r="310" spans="4:6" ht="12">
      <c r="D310"/>
      <c r="E310"/>
      <c r="F310"/>
    </row>
    <row r="311" spans="4:6" ht="12">
      <c r="D311"/>
      <c r="E311"/>
      <c r="F311"/>
    </row>
    <row r="312" spans="4:6" ht="12">
      <c r="D312"/>
      <c r="E312"/>
      <c r="F312"/>
    </row>
    <row r="313" spans="4:6" ht="12">
      <c r="D313"/>
      <c r="E313"/>
      <c r="F313"/>
    </row>
    <row r="314" spans="4:6" ht="12">
      <c r="D314"/>
      <c r="E314"/>
      <c r="F314"/>
    </row>
    <row r="315" spans="4:6" ht="12">
      <c r="D315"/>
      <c r="E315"/>
      <c r="F315"/>
    </row>
    <row r="316" spans="4:6" ht="12">
      <c r="D316"/>
      <c r="E316"/>
      <c r="F316"/>
    </row>
    <row r="317" spans="4:6" ht="12">
      <c r="D317"/>
      <c r="E317"/>
      <c r="F317"/>
    </row>
    <row r="318" spans="4:6" ht="12">
      <c r="D318"/>
      <c r="E318"/>
      <c r="F318"/>
    </row>
    <row r="319" spans="4:6" ht="12">
      <c r="D319"/>
      <c r="E319"/>
      <c r="F319"/>
    </row>
    <row r="320" spans="4:6" ht="12">
      <c r="D320"/>
      <c r="E320"/>
      <c r="F320"/>
    </row>
    <row r="321" spans="4:6" ht="12">
      <c r="D321"/>
      <c r="E321"/>
      <c r="F321"/>
    </row>
    <row r="322" spans="4:6" ht="12">
      <c r="D322"/>
      <c r="E322"/>
      <c r="F322"/>
    </row>
    <row r="323" spans="4:6" ht="12">
      <c r="D323"/>
      <c r="E323"/>
      <c r="F323"/>
    </row>
    <row r="324" spans="4:6" ht="12">
      <c r="D324"/>
      <c r="E324"/>
      <c r="F324"/>
    </row>
    <row r="325" spans="4:6" ht="12">
      <c r="D325"/>
      <c r="E325"/>
      <c r="F325"/>
    </row>
    <row r="326" spans="4:6" ht="12">
      <c r="D326"/>
      <c r="E326"/>
      <c r="F326"/>
    </row>
    <row r="327" spans="4:6" ht="12">
      <c r="D327"/>
      <c r="E327"/>
      <c r="F327"/>
    </row>
    <row r="328" spans="4:6" ht="12">
      <c r="D328"/>
      <c r="E328"/>
      <c r="F328"/>
    </row>
    <row r="329" spans="4:6" ht="12">
      <c r="D329"/>
      <c r="E329"/>
      <c r="F329"/>
    </row>
    <row r="330" spans="4:6" ht="12">
      <c r="D330"/>
      <c r="E330"/>
      <c r="F330"/>
    </row>
    <row r="331" spans="4:6" ht="12">
      <c r="D331"/>
      <c r="E331"/>
      <c r="F331"/>
    </row>
    <row r="332" spans="4:6" ht="12">
      <c r="D332"/>
      <c r="E332"/>
      <c r="F332"/>
    </row>
    <row r="333" spans="4:6" ht="12">
      <c r="D333"/>
      <c r="E333"/>
      <c r="F333"/>
    </row>
    <row r="334" spans="4:6" ht="12">
      <c r="D334"/>
      <c r="E334"/>
      <c r="F334"/>
    </row>
    <row r="335" spans="4:6" ht="12">
      <c r="D335"/>
      <c r="E335"/>
      <c r="F335"/>
    </row>
    <row r="336" spans="4:6" ht="12">
      <c r="D336"/>
      <c r="E336"/>
      <c r="F336"/>
    </row>
    <row r="337" spans="4:6" ht="12">
      <c r="D337"/>
      <c r="E337"/>
      <c r="F337"/>
    </row>
    <row r="338" spans="4:6" ht="12">
      <c r="D338"/>
      <c r="E338"/>
      <c r="F338"/>
    </row>
    <row r="339" spans="4:6" ht="12">
      <c r="D339"/>
      <c r="E339"/>
      <c r="F339"/>
    </row>
    <row r="340" spans="4:6" ht="12">
      <c r="D340"/>
      <c r="E340"/>
      <c r="F340"/>
    </row>
    <row r="341" spans="4:6" ht="12">
      <c r="D341"/>
      <c r="E341"/>
      <c r="F341"/>
    </row>
    <row r="342" spans="4:6" ht="12">
      <c r="D342"/>
      <c r="E342"/>
      <c r="F342"/>
    </row>
    <row r="343" spans="4:6" ht="12">
      <c r="D343"/>
      <c r="E343"/>
      <c r="F343"/>
    </row>
    <row r="344" spans="4:6" ht="12">
      <c r="D344"/>
      <c r="E344"/>
      <c r="F344"/>
    </row>
    <row r="345" spans="4:6" ht="12">
      <c r="D345"/>
      <c r="E345"/>
      <c r="F345"/>
    </row>
    <row r="346" spans="4:6" ht="12">
      <c r="D346"/>
      <c r="E346"/>
      <c r="F346"/>
    </row>
    <row r="347" spans="4:6" ht="12">
      <c r="D347"/>
      <c r="E347"/>
      <c r="F347"/>
    </row>
    <row r="348" spans="4:6" ht="12">
      <c r="D348"/>
      <c r="E348"/>
      <c r="F348"/>
    </row>
    <row r="349" spans="4:6" ht="12">
      <c r="D349"/>
      <c r="E349"/>
      <c r="F349"/>
    </row>
    <row r="350" spans="4:6" ht="12">
      <c r="D350"/>
      <c r="E350"/>
      <c r="F350"/>
    </row>
    <row r="351" spans="4:6" ht="12">
      <c r="D351"/>
      <c r="E351"/>
      <c r="F351"/>
    </row>
    <row r="352" spans="4:6" ht="12">
      <c r="D352"/>
      <c r="E352"/>
      <c r="F352"/>
    </row>
    <row r="353" spans="4:6" ht="12">
      <c r="D353"/>
      <c r="E353"/>
      <c r="F353"/>
    </row>
    <row r="354" spans="4:6" ht="12">
      <c r="D354"/>
      <c r="E354"/>
      <c r="F354"/>
    </row>
    <row r="355" spans="4:6" ht="12">
      <c r="D355"/>
      <c r="E355"/>
      <c r="F355"/>
    </row>
    <row r="356" spans="4:6" ht="12">
      <c r="D356"/>
      <c r="E356"/>
      <c r="F356"/>
    </row>
    <row r="357" spans="4:6" ht="12">
      <c r="D357"/>
      <c r="E357"/>
      <c r="F357"/>
    </row>
    <row r="358" spans="4:6" ht="12">
      <c r="D358"/>
      <c r="E358"/>
      <c r="F358"/>
    </row>
    <row r="359" spans="4:6" ht="12">
      <c r="D359"/>
      <c r="E359"/>
      <c r="F359"/>
    </row>
    <row r="360" spans="4:6" ht="12">
      <c r="D360"/>
      <c r="E360"/>
      <c r="F360"/>
    </row>
    <row r="361" spans="4:6" ht="12">
      <c r="D361"/>
      <c r="E361"/>
      <c r="F361"/>
    </row>
    <row r="362" spans="4:6" ht="12">
      <c r="D362"/>
      <c r="E362"/>
      <c r="F362"/>
    </row>
    <row r="363" spans="4:6" ht="12">
      <c r="D363"/>
      <c r="E363"/>
      <c r="F363"/>
    </row>
    <row r="364" spans="4:6" ht="12">
      <c r="D364"/>
      <c r="E364"/>
      <c r="F364"/>
    </row>
    <row r="365" spans="4:6" ht="12">
      <c r="D365"/>
      <c r="E365"/>
      <c r="F365"/>
    </row>
    <row r="366" spans="4:6" ht="12">
      <c r="D366"/>
      <c r="E366"/>
      <c r="F366"/>
    </row>
    <row r="367" spans="4:6" ht="12">
      <c r="D367"/>
      <c r="E367"/>
      <c r="F367"/>
    </row>
    <row r="368" spans="4:6" ht="12">
      <c r="D368"/>
      <c r="E368"/>
      <c r="F368"/>
    </row>
    <row r="369" spans="4:6" ht="12">
      <c r="D369"/>
      <c r="E369"/>
      <c r="F369"/>
    </row>
    <row r="370" spans="4:6" ht="12">
      <c r="D370"/>
      <c r="E370"/>
      <c r="F370"/>
    </row>
    <row r="371" spans="4:6" ht="12">
      <c r="D371"/>
      <c r="E371"/>
      <c r="F371"/>
    </row>
    <row r="372" spans="4:6" ht="12">
      <c r="D372"/>
      <c r="E372"/>
      <c r="F372"/>
    </row>
    <row r="373" spans="4:6" ht="12">
      <c r="D373"/>
      <c r="E373"/>
      <c r="F373"/>
    </row>
    <row r="374" spans="4:6" ht="12">
      <c r="D374"/>
      <c r="E374"/>
      <c r="F374"/>
    </row>
    <row r="375" spans="4:6" ht="12">
      <c r="D375"/>
      <c r="E375"/>
      <c r="F375"/>
    </row>
    <row r="376" spans="4:6" ht="12">
      <c r="D376"/>
      <c r="E376"/>
      <c r="F376"/>
    </row>
    <row r="377" spans="4:6" ht="12">
      <c r="D377"/>
      <c r="E377"/>
      <c r="F377"/>
    </row>
    <row r="378" spans="4:6" ht="12">
      <c r="D378"/>
      <c r="E378"/>
      <c r="F378"/>
    </row>
    <row r="379" spans="4:6" ht="12">
      <c r="D379"/>
      <c r="E379"/>
      <c r="F379"/>
    </row>
    <row r="380" spans="4:6" ht="12">
      <c r="D380"/>
      <c r="E380"/>
      <c r="F380"/>
    </row>
    <row r="381" spans="4:6" ht="12">
      <c r="D381"/>
      <c r="E381"/>
      <c r="F381"/>
    </row>
    <row r="382" spans="4:6" ht="12">
      <c r="D382"/>
      <c r="E382"/>
      <c r="F382"/>
    </row>
    <row r="383" spans="4:6" ht="12">
      <c r="D383"/>
      <c r="E383"/>
      <c r="F383"/>
    </row>
    <row r="384" spans="4:6" ht="12">
      <c r="D384"/>
      <c r="E384"/>
      <c r="F384"/>
    </row>
    <row r="385" spans="4:6" ht="12">
      <c r="D385"/>
      <c r="E385"/>
      <c r="F385"/>
    </row>
    <row r="386" spans="4:6" ht="12">
      <c r="D386"/>
      <c r="E386"/>
      <c r="F386"/>
    </row>
    <row r="387" spans="4:6" ht="12">
      <c r="D387"/>
      <c r="E387"/>
      <c r="F387"/>
    </row>
    <row r="388" spans="4:6" ht="12">
      <c r="D388"/>
      <c r="E388"/>
      <c r="F388"/>
    </row>
    <row r="389" spans="4:6" ht="12">
      <c r="D389"/>
      <c r="E389"/>
      <c r="F389"/>
    </row>
    <row r="390" spans="4:6" ht="12">
      <c r="D390"/>
      <c r="E390"/>
      <c r="F390"/>
    </row>
    <row r="391" spans="4:6" ht="12">
      <c r="D391"/>
      <c r="E391"/>
      <c r="F391"/>
    </row>
    <row r="392" spans="4:6" ht="12">
      <c r="D392"/>
      <c r="E392"/>
      <c r="F392"/>
    </row>
    <row r="393" spans="4:6" ht="12">
      <c r="D393"/>
      <c r="E393"/>
      <c r="F393"/>
    </row>
    <row r="394" spans="4:6" ht="12">
      <c r="D394"/>
      <c r="E394"/>
      <c r="F394"/>
    </row>
    <row r="395" spans="4:6" ht="12">
      <c r="D395"/>
      <c r="E395"/>
      <c r="F395"/>
    </row>
    <row r="396" spans="4:6" ht="12">
      <c r="D396"/>
      <c r="E396"/>
      <c r="F396"/>
    </row>
    <row r="397" spans="4:6" ht="12">
      <c r="D397"/>
      <c r="E397"/>
      <c r="F397"/>
    </row>
    <row r="398" spans="4:6" ht="12">
      <c r="D398"/>
      <c r="E398"/>
      <c r="F398"/>
    </row>
    <row r="399" spans="4:6" ht="12">
      <c r="D399"/>
      <c r="E399"/>
      <c r="F399"/>
    </row>
    <row r="400" spans="4:6" ht="12">
      <c r="D400"/>
      <c r="E400"/>
      <c r="F400"/>
    </row>
    <row r="401" spans="4:6" ht="12">
      <c r="D401"/>
      <c r="E401"/>
      <c r="F401"/>
    </row>
    <row r="402" spans="4:6" ht="12">
      <c r="D402"/>
      <c r="E402"/>
      <c r="F402"/>
    </row>
    <row r="403" spans="4:6" ht="12">
      <c r="D403"/>
      <c r="E403"/>
      <c r="F403"/>
    </row>
    <row r="404" spans="4:6" ht="12">
      <c r="D404"/>
      <c r="E404"/>
      <c r="F404"/>
    </row>
    <row r="405" spans="4:6" ht="12">
      <c r="D405"/>
      <c r="E405"/>
      <c r="F405"/>
    </row>
    <row r="406" spans="4:6" ht="12">
      <c r="D406"/>
      <c r="E406"/>
      <c r="F406"/>
    </row>
    <row r="407" spans="4:6" ht="12">
      <c r="D407"/>
      <c r="E407"/>
      <c r="F407"/>
    </row>
    <row r="408" spans="4:6" ht="12">
      <c r="D408"/>
      <c r="E408"/>
      <c r="F408"/>
    </row>
    <row r="409" spans="4:6" ht="12">
      <c r="D409"/>
      <c r="E409"/>
      <c r="F409"/>
    </row>
    <row r="410" spans="4:6" ht="12">
      <c r="D410"/>
      <c r="E410"/>
      <c r="F410"/>
    </row>
    <row r="411" spans="4:6" ht="12">
      <c r="D411"/>
      <c r="E411"/>
      <c r="F411"/>
    </row>
    <row r="412" spans="4:6" ht="12">
      <c r="D412"/>
      <c r="E412"/>
      <c r="F412"/>
    </row>
    <row r="413" spans="4:6" ht="12">
      <c r="D413"/>
      <c r="E413"/>
      <c r="F413"/>
    </row>
    <row r="414" spans="4:6" ht="12">
      <c r="D414"/>
      <c r="E414"/>
      <c r="F414"/>
    </row>
    <row r="415" spans="4:6" ht="12">
      <c r="D415"/>
      <c r="E415"/>
      <c r="F415"/>
    </row>
    <row r="416" spans="4:6" ht="12">
      <c r="D416"/>
      <c r="E416"/>
      <c r="F416"/>
    </row>
    <row r="417" spans="4:6" ht="12">
      <c r="D417"/>
      <c r="E417"/>
      <c r="F417"/>
    </row>
    <row r="418" spans="4:6" ht="12">
      <c r="D418"/>
      <c r="E418"/>
      <c r="F418"/>
    </row>
    <row r="419" spans="4:6" ht="12">
      <c r="D419"/>
      <c r="E419"/>
      <c r="F419"/>
    </row>
    <row r="420" spans="4:6" ht="12">
      <c r="D420"/>
      <c r="E420"/>
      <c r="F420"/>
    </row>
    <row r="421" spans="4:6" ht="12">
      <c r="D421"/>
      <c r="E421"/>
      <c r="F421"/>
    </row>
    <row r="422" spans="4:6" ht="12">
      <c r="D422"/>
      <c r="E422"/>
      <c r="F422"/>
    </row>
    <row r="423" spans="4:6" ht="12">
      <c r="D423"/>
      <c r="E423"/>
      <c r="F423"/>
    </row>
    <row r="424" spans="4:6" ht="12">
      <c r="D424"/>
      <c r="E424"/>
      <c r="F424"/>
    </row>
    <row r="425" spans="4:6" ht="12">
      <c r="D425"/>
      <c r="E425"/>
      <c r="F425"/>
    </row>
    <row r="426" spans="4:6" ht="12">
      <c r="D426"/>
      <c r="E426"/>
      <c r="F426"/>
    </row>
    <row r="427" spans="4:6" ht="12">
      <c r="D427"/>
      <c r="E427"/>
      <c r="F427"/>
    </row>
    <row r="428" spans="4:6" ht="12">
      <c r="D428"/>
      <c r="E428"/>
      <c r="F428"/>
    </row>
    <row r="429" spans="4:6" ht="12">
      <c r="D429"/>
      <c r="E429"/>
      <c r="F429"/>
    </row>
    <row r="430" spans="4:6" ht="12">
      <c r="D430"/>
      <c r="E430"/>
      <c r="F430"/>
    </row>
    <row r="431" spans="4:6" ht="12">
      <c r="D431"/>
      <c r="E431"/>
      <c r="F431"/>
    </row>
    <row r="432" spans="4:6" ht="12">
      <c r="D432"/>
      <c r="E432"/>
      <c r="F432"/>
    </row>
    <row r="433" spans="4:6" ht="12">
      <c r="D433"/>
      <c r="E433"/>
      <c r="F433"/>
    </row>
    <row r="434" spans="4:6" ht="12">
      <c r="D434"/>
      <c r="E434"/>
      <c r="F434"/>
    </row>
    <row r="435" spans="4:6" ht="12">
      <c r="D435"/>
      <c r="E435"/>
      <c r="F435"/>
    </row>
    <row r="436" spans="4:6" ht="12">
      <c r="D436"/>
      <c r="E436"/>
      <c r="F436"/>
    </row>
    <row r="437" spans="4:6" ht="12">
      <c r="D437"/>
      <c r="E437"/>
      <c r="F437"/>
    </row>
    <row r="438" spans="4:6" ht="12">
      <c r="D438"/>
      <c r="E438"/>
      <c r="F438"/>
    </row>
    <row r="439" spans="4:6" ht="12">
      <c r="D439"/>
      <c r="E439"/>
      <c r="F439"/>
    </row>
    <row r="440" spans="4:6" ht="12">
      <c r="D440"/>
      <c r="E440"/>
      <c r="F440"/>
    </row>
    <row r="441" spans="4:6" ht="12">
      <c r="D441"/>
      <c r="E441"/>
      <c r="F441"/>
    </row>
    <row r="442" spans="4:6" ht="12">
      <c r="D442"/>
      <c r="E442"/>
      <c r="F442"/>
    </row>
    <row r="443" spans="4:6" ht="12">
      <c r="D443"/>
      <c r="E443"/>
      <c r="F443"/>
    </row>
    <row r="444" spans="4:6" ht="12">
      <c r="D444"/>
      <c r="E444"/>
      <c r="F444"/>
    </row>
    <row r="445" spans="4:6" ht="12">
      <c r="D445"/>
      <c r="E445"/>
      <c r="F445"/>
    </row>
    <row r="446" spans="4:6" ht="12">
      <c r="D446"/>
      <c r="E446"/>
      <c r="F446"/>
    </row>
    <row r="447" spans="4:6" ht="12">
      <c r="D447"/>
      <c r="E447"/>
      <c r="F447"/>
    </row>
    <row r="448" spans="4:6" ht="12">
      <c r="D448"/>
      <c r="E448"/>
      <c r="F448"/>
    </row>
    <row r="449" spans="4:6" ht="12">
      <c r="D449"/>
      <c r="E449"/>
      <c r="F449"/>
    </row>
    <row r="450" spans="4:6" ht="12">
      <c r="D450"/>
      <c r="E450"/>
      <c r="F450"/>
    </row>
    <row r="451" spans="4:6" ht="12">
      <c r="D451"/>
      <c r="E451"/>
      <c r="F451"/>
    </row>
    <row r="452" spans="4:6" ht="12">
      <c r="D452"/>
      <c r="E452"/>
      <c r="F452"/>
    </row>
    <row r="453" spans="4:6" ht="12">
      <c r="D453"/>
      <c r="E453"/>
      <c r="F453"/>
    </row>
    <row r="454" spans="4:6" ht="12">
      <c r="D454"/>
      <c r="E454"/>
      <c r="F454"/>
    </row>
    <row r="455" spans="4:6" ht="12">
      <c r="D455"/>
      <c r="E455"/>
      <c r="F455"/>
    </row>
    <row r="456" spans="4:6" ht="12">
      <c r="D456"/>
      <c r="E456"/>
      <c r="F456"/>
    </row>
    <row r="457" spans="4:6" ht="12">
      <c r="D457"/>
      <c r="E457"/>
      <c r="F457"/>
    </row>
    <row r="458" spans="4:6" ht="12">
      <c r="D458"/>
      <c r="E458"/>
      <c r="F458"/>
    </row>
    <row r="459" spans="4:6" ht="12">
      <c r="D459"/>
      <c r="E459"/>
      <c r="F459"/>
    </row>
    <row r="460" spans="4:6" ht="12">
      <c r="D460"/>
      <c r="E460"/>
      <c r="F460"/>
    </row>
    <row r="461" spans="4:6" ht="12">
      <c r="D461"/>
      <c r="E461"/>
      <c r="F461"/>
    </row>
    <row r="462" spans="4:6" ht="12">
      <c r="D462"/>
      <c r="E462"/>
      <c r="F462"/>
    </row>
    <row r="463" spans="4:6" ht="12">
      <c r="D463"/>
      <c r="E463"/>
      <c r="F463"/>
    </row>
    <row r="464" spans="4:6" ht="12">
      <c r="D464"/>
      <c r="E464"/>
      <c r="F464"/>
    </row>
    <row r="465" spans="4:6" ht="12">
      <c r="D465"/>
      <c r="E465"/>
      <c r="F465"/>
    </row>
    <row r="466" spans="4:6" ht="12">
      <c r="D466"/>
      <c r="E466"/>
      <c r="F466"/>
    </row>
    <row r="467" spans="4:6" ht="12">
      <c r="D467"/>
      <c r="E467"/>
      <c r="F467"/>
    </row>
    <row r="468" spans="4:6" ht="12">
      <c r="D468"/>
      <c r="E468"/>
      <c r="F468"/>
    </row>
    <row r="469" spans="4:6" ht="12">
      <c r="D469"/>
      <c r="E469"/>
      <c r="F469"/>
    </row>
    <row r="470" spans="4:6" ht="12">
      <c r="D470"/>
      <c r="E470"/>
      <c r="F470"/>
    </row>
    <row r="471" spans="4:6" ht="12">
      <c r="D471"/>
      <c r="E471"/>
      <c r="F471"/>
    </row>
    <row r="472" spans="4:6" ht="12">
      <c r="D472"/>
      <c r="E472"/>
      <c r="F472"/>
    </row>
    <row r="473" spans="4:6" ht="12">
      <c r="D473"/>
      <c r="E473"/>
      <c r="F473"/>
    </row>
    <row r="474" spans="4:6" ht="12">
      <c r="D474"/>
      <c r="E474"/>
      <c r="F474"/>
    </row>
    <row r="475" spans="4:6" ht="12">
      <c r="D475"/>
      <c r="E475"/>
      <c r="F475"/>
    </row>
    <row r="476" spans="4:6" ht="12">
      <c r="D476"/>
      <c r="E476"/>
      <c r="F476"/>
    </row>
    <row r="477" spans="4:6" ht="12">
      <c r="D477"/>
      <c r="E477"/>
      <c r="F477"/>
    </row>
    <row r="478" spans="4:6" ht="12">
      <c r="D478"/>
      <c r="E478"/>
      <c r="F478"/>
    </row>
    <row r="479" spans="4:6" ht="12">
      <c r="D479"/>
      <c r="E479"/>
      <c r="F479"/>
    </row>
    <row r="480" spans="4:6" ht="12">
      <c r="D480"/>
      <c r="E480"/>
      <c r="F480"/>
    </row>
    <row r="481" spans="4:6" ht="12">
      <c r="D481"/>
      <c r="E481"/>
      <c r="F481"/>
    </row>
    <row r="482" spans="4:6" ht="12">
      <c r="D482"/>
      <c r="E482"/>
      <c r="F482"/>
    </row>
    <row r="483" spans="4:6" ht="12">
      <c r="D483"/>
      <c r="E483"/>
      <c r="F483"/>
    </row>
    <row r="484" spans="4:6" ht="12">
      <c r="D484"/>
      <c r="E484"/>
      <c r="F484"/>
    </row>
    <row r="485" spans="4:6" ht="12">
      <c r="D485"/>
      <c r="E485"/>
      <c r="F485"/>
    </row>
    <row r="486" spans="4:6" ht="12">
      <c r="D486"/>
      <c r="E486"/>
      <c r="F486"/>
    </row>
    <row r="487" spans="4:6" ht="12">
      <c r="D487"/>
      <c r="E487"/>
      <c r="F487"/>
    </row>
    <row r="488" spans="4:6" ht="12">
      <c r="D488"/>
      <c r="E488"/>
      <c r="F488"/>
    </row>
    <row r="489" spans="4:6" ht="12">
      <c r="D489"/>
      <c r="E489"/>
      <c r="F489"/>
    </row>
    <row r="490" spans="4:6" ht="12">
      <c r="D490"/>
      <c r="E490"/>
      <c r="F490"/>
    </row>
    <row r="491" spans="4:6" ht="12">
      <c r="D491"/>
      <c r="E491"/>
      <c r="F491"/>
    </row>
    <row r="492" spans="4:6" ht="12">
      <c r="D492"/>
      <c r="E492"/>
      <c r="F492"/>
    </row>
    <row r="493" spans="4:6" ht="12">
      <c r="D493"/>
      <c r="E493"/>
      <c r="F493"/>
    </row>
    <row r="494" spans="4:6" ht="12">
      <c r="D494"/>
      <c r="E494"/>
      <c r="F494"/>
    </row>
    <row r="495" spans="4:6" ht="12">
      <c r="D495"/>
      <c r="E495"/>
      <c r="F495"/>
    </row>
    <row r="496" spans="4:6" ht="12">
      <c r="D496"/>
      <c r="E496"/>
      <c r="F496"/>
    </row>
    <row r="497" spans="4:6" ht="12">
      <c r="D497"/>
      <c r="E497"/>
      <c r="F497"/>
    </row>
    <row r="498" spans="4:6" ht="12">
      <c r="D498"/>
      <c r="E498"/>
      <c r="F498"/>
    </row>
    <row r="499" spans="4:6" ht="12">
      <c r="D499"/>
      <c r="E499"/>
      <c r="F499"/>
    </row>
    <row r="500" spans="4:6" ht="12">
      <c r="D500"/>
      <c r="E500"/>
      <c r="F500"/>
    </row>
    <row r="501" spans="4:6" ht="12">
      <c r="D501"/>
      <c r="E501"/>
      <c r="F501"/>
    </row>
    <row r="502" spans="4:6" ht="12">
      <c r="D502"/>
      <c r="E502"/>
      <c r="F502"/>
    </row>
    <row r="503" spans="4:6" ht="12">
      <c r="D503"/>
      <c r="E503"/>
      <c r="F503"/>
    </row>
    <row r="504" spans="4:6" ht="12">
      <c r="D504"/>
      <c r="E504"/>
      <c r="F504"/>
    </row>
    <row r="505" spans="4:6" ht="12">
      <c r="D505"/>
      <c r="E505"/>
      <c r="F505"/>
    </row>
    <row r="506" spans="4:6" ht="12">
      <c r="D506"/>
      <c r="E506"/>
      <c r="F506"/>
    </row>
    <row r="507" spans="4:6" ht="12">
      <c r="D507"/>
      <c r="E507"/>
      <c r="F507"/>
    </row>
    <row r="508" spans="4:6" ht="12">
      <c r="D508"/>
      <c r="E508"/>
      <c r="F508"/>
    </row>
    <row r="509" spans="4:6" ht="12">
      <c r="D509"/>
      <c r="E509"/>
      <c r="F509"/>
    </row>
    <row r="510" spans="4:6" ht="12">
      <c r="D510"/>
      <c r="E510"/>
      <c r="F510"/>
    </row>
    <row r="511" spans="4:6" ht="12">
      <c r="D511"/>
      <c r="E511"/>
      <c r="F511"/>
    </row>
    <row r="512" spans="4:6" ht="12">
      <c r="D512"/>
      <c r="E512"/>
      <c r="F512"/>
    </row>
    <row r="513" spans="4:6" ht="12">
      <c r="D513"/>
      <c r="E513"/>
      <c r="F513"/>
    </row>
    <row r="514" spans="4:6" ht="12">
      <c r="D514"/>
      <c r="E514"/>
      <c r="F514"/>
    </row>
    <row r="515" spans="4:6" ht="12">
      <c r="D515"/>
      <c r="E515"/>
      <c r="F515"/>
    </row>
    <row r="516" spans="4:6" ht="12">
      <c r="D516"/>
      <c r="E516"/>
      <c r="F516"/>
    </row>
    <row r="517" spans="4:6" ht="12">
      <c r="D517"/>
      <c r="E517"/>
      <c r="F517"/>
    </row>
    <row r="518" spans="4:6" ht="12">
      <c r="D518"/>
      <c r="E518"/>
      <c r="F518"/>
    </row>
    <row r="519" spans="4:6" ht="12">
      <c r="D519"/>
      <c r="E519"/>
      <c r="F519"/>
    </row>
    <row r="520" spans="4:6" ht="12">
      <c r="D520"/>
      <c r="E520"/>
      <c r="F520"/>
    </row>
    <row r="521" spans="4:6" ht="12">
      <c r="D521"/>
      <c r="E521"/>
      <c r="F521"/>
    </row>
    <row r="522" spans="4:6" ht="12">
      <c r="D522"/>
      <c r="E522"/>
      <c r="F522"/>
    </row>
    <row r="523" spans="4:6" ht="12">
      <c r="D523"/>
      <c r="E523"/>
      <c r="F523"/>
    </row>
    <row r="524" spans="4:6" ht="12">
      <c r="D524"/>
      <c r="E524"/>
      <c r="F524"/>
    </row>
    <row r="525" spans="4:6" ht="12">
      <c r="D525"/>
      <c r="E525"/>
      <c r="F525"/>
    </row>
    <row r="526" spans="4:6" ht="12">
      <c r="D526"/>
      <c r="E526"/>
      <c r="F526"/>
    </row>
    <row r="527" spans="4:6" ht="12">
      <c r="D527"/>
      <c r="E527"/>
      <c r="F527"/>
    </row>
    <row r="528" spans="4:6" ht="12">
      <c r="D528"/>
      <c r="E528"/>
      <c r="F528"/>
    </row>
    <row r="529" spans="4:6" ht="12">
      <c r="D529"/>
      <c r="E529"/>
      <c r="F529"/>
    </row>
    <row r="530" spans="4:6" ht="12">
      <c r="D530"/>
      <c r="E530"/>
      <c r="F530"/>
    </row>
    <row r="531" spans="4:6" ht="12">
      <c r="D531"/>
      <c r="E531"/>
      <c r="F531"/>
    </row>
    <row r="532" spans="4:6" ht="12">
      <c r="D532"/>
      <c r="E532"/>
      <c r="F532"/>
    </row>
    <row r="533" spans="4:6" ht="12">
      <c r="D533"/>
      <c r="E533"/>
      <c r="F533"/>
    </row>
    <row r="534" spans="4:6" ht="12">
      <c r="D534"/>
      <c r="E534"/>
      <c r="F534"/>
    </row>
    <row r="535" spans="4:6" ht="12">
      <c r="D535"/>
      <c r="E535"/>
      <c r="F535"/>
    </row>
    <row r="536" spans="4:6" ht="12">
      <c r="D536"/>
      <c r="E536"/>
      <c r="F536"/>
    </row>
    <row r="537" spans="4:6" ht="12">
      <c r="D537"/>
      <c r="E537"/>
      <c r="F537"/>
    </row>
    <row r="538" spans="4:6" ht="12">
      <c r="D538"/>
      <c r="E538"/>
      <c r="F538"/>
    </row>
    <row r="539" spans="4:6" ht="12">
      <c r="D539"/>
      <c r="E539"/>
      <c r="F539"/>
    </row>
    <row r="540" spans="4:6" ht="12">
      <c r="D540"/>
      <c r="E540"/>
      <c r="F540"/>
    </row>
    <row r="541" spans="4:6" ht="12">
      <c r="D541"/>
      <c r="E541"/>
      <c r="F541"/>
    </row>
    <row r="542" spans="4:6" ht="12">
      <c r="D542"/>
      <c r="E542"/>
      <c r="F542"/>
    </row>
    <row r="543" spans="4:6" ht="12">
      <c r="D543"/>
      <c r="E543"/>
      <c r="F543"/>
    </row>
    <row r="544" spans="4:6" ht="12">
      <c r="D544"/>
      <c r="E544"/>
      <c r="F544"/>
    </row>
    <row r="545" spans="4:6" ht="12">
      <c r="D545"/>
      <c r="E545"/>
      <c r="F545"/>
    </row>
    <row r="546" spans="4:6" ht="12">
      <c r="D546"/>
      <c r="E546"/>
      <c r="F546"/>
    </row>
  </sheetData>
  <sheetProtection/>
  <conditionalFormatting sqref="G10:G40">
    <cfRule type="expression" priority="53" dxfId="103" stopIfTrue="1">
      <formula>G10=$B$16</formula>
    </cfRule>
  </conditionalFormatting>
  <conditionalFormatting sqref="L10:L40">
    <cfRule type="expression" priority="52" dxfId="103" stopIfTrue="1">
      <formula>L10=$B$16</formula>
    </cfRule>
  </conditionalFormatting>
  <conditionalFormatting sqref="Q10:Q40">
    <cfRule type="expression" priority="51" dxfId="103" stopIfTrue="1">
      <formula>Q10=$B$16</formula>
    </cfRule>
  </conditionalFormatting>
  <conditionalFormatting sqref="V10:V40">
    <cfRule type="expression" priority="50" dxfId="103" stopIfTrue="1">
      <formula>V10=$B$16</formula>
    </cfRule>
  </conditionalFormatting>
  <conditionalFormatting sqref="AA10:AA40">
    <cfRule type="expression" priority="49" dxfId="103" stopIfTrue="1">
      <formula>AA10=$B$16</formula>
    </cfRule>
  </conditionalFormatting>
  <conditionalFormatting sqref="AF10:AF40">
    <cfRule type="expression" priority="48" dxfId="103" stopIfTrue="1">
      <formula>AF10=$B$16</formula>
    </cfRule>
  </conditionalFormatting>
  <conditionalFormatting sqref="AK10:AK40">
    <cfRule type="expression" priority="47" dxfId="103" stopIfTrue="1">
      <formula>AK10=$B$16</formula>
    </cfRule>
  </conditionalFormatting>
  <conditionalFormatting sqref="AP10:AP40">
    <cfRule type="expression" priority="46" dxfId="103" stopIfTrue="1">
      <formula>AP10=$B$16</formula>
    </cfRule>
  </conditionalFormatting>
  <conditionalFormatting sqref="AU10:AU40">
    <cfRule type="expression" priority="45" dxfId="103" stopIfTrue="1">
      <formula>AU10=$B$16</formula>
    </cfRule>
  </conditionalFormatting>
  <conditionalFormatting sqref="AZ10:AZ40">
    <cfRule type="expression" priority="44" dxfId="103" stopIfTrue="1">
      <formula>AZ10=$B$16</formula>
    </cfRule>
  </conditionalFormatting>
  <conditionalFormatting sqref="BE10:BE40">
    <cfRule type="expression" priority="43" dxfId="103" stopIfTrue="1">
      <formula>BE10=$B$16</formula>
    </cfRule>
  </conditionalFormatting>
  <conditionalFormatting sqref="BJ10:BJ40">
    <cfRule type="expression" priority="42" dxfId="103" stopIfTrue="1">
      <formula>BJ10=$B$16</formula>
    </cfRule>
  </conditionalFormatting>
  <conditionalFormatting sqref="K38">
    <cfRule type="expression" priority="38" dxfId="100" stopIfTrue="1">
      <formula>$J$38=0</formula>
    </cfRule>
    <cfRule type="expression" priority="41" dxfId="101" stopIfTrue="1">
      <formula>$C$4="non"</formula>
    </cfRule>
  </conditionalFormatting>
  <conditionalFormatting sqref="J38">
    <cfRule type="expression" priority="40" dxfId="100" stopIfTrue="1">
      <formula>$J$38=0</formula>
    </cfRule>
  </conditionalFormatting>
  <conditionalFormatting sqref="L38">
    <cfRule type="expression" priority="39" dxfId="74" stopIfTrue="1">
      <formula>$J$38=0</formula>
    </cfRule>
  </conditionalFormatting>
  <conditionalFormatting sqref="H44">
    <cfRule type="expression" priority="37" dxfId="62" stopIfTrue="1">
      <formula>$H$45&lt;&gt;0</formula>
    </cfRule>
  </conditionalFormatting>
  <conditionalFormatting sqref="M44">
    <cfRule type="expression" priority="36" dxfId="62" stopIfTrue="1">
      <formula>M$45&lt;&gt;0</formula>
    </cfRule>
  </conditionalFormatting>
  <conditionalFormatting sqref="R44">
    <cfRule type="expression" priority="35" dxfId="62" stopIfTrue="1">
      <formula>R$45&lt;&gt;0</formula>
    </cfRule>
  </conditionalFormatting>
  <conditionalFormatting sqref="W44">
    <cfRule type="expression" priority="34" dxfId="62" stopIfTrue="1">
      <formula>W$45&lt;&gt;0</formula>
    </cfRule>
  </conditionalFormatting>
  <conditionalFormatting sqref="AB44">
    <cfRule type="expression" priority="33" dxfId="62" stopIfTrue="1">
      <formula>AB$45&lt;&gt;0</formula>
    </cfRule>
  </conditionalFormatting>
  <conditionalFormatting sqref="AG44">
    <cfRule type="expression" priority="32" dxfId="62" stopIfTrue="1">
      <formula>AG$45&lt;&gt;0</formula>
    </cfRule>
  </conditionalFormatting>
  <conditionalFormatting sqref="AL44">
    <cfRule type="expression" priority="31" dxfId="62" stopIfTrue="1">
      <formula>AL$45&lt;&gt;0</formula>
    </cfRule>
  </conditionalFormatting>
  <conditionalFormatting sqref="AQ44">
    <cfRule type="expression" priority="30" dxfId="62" stopIfTrue="1">
      <formula>AQ$45&lt;&gt;0</formula>
    </cfRule>
  </conditionalFormatting>
  <conditionalFormatting sqref="AV44">
    <cfRule type="expression" priority="29" dxfId="62" stopIfTrue="1">
      <formula>AV$45&lt;&gt;0</formula>
    </cfRule>
  </conditionalFormatting>
  <conditionalFormatting sqref="BA44">
    <cfRule type="expression" priority="28" dxfId="62" stopIfTrue="1">
      <formula>BA$45&lt;&gt;0</formula>
    </cfRule>
  </conditionalFormatting>
  <conditionalFormatting sqref="BF44">
    <cfRule type="expression" priority="27" dxfId="62" stopIfTrue="1">
      <formula>BF$45&lt;&gt;0</formula>
    </cfRule>
  </conditionalFormatting>
  <conditionalFormatting sqref="BK44">
    <cfRule type="expression" priority="26" dxfId="62" stopIfTrue="1">
      <formula>BK$45&lt;&gt;0</formula>
    </cfRule>
  </conditionalFormatting>
  <conditionalFormatting sqref="BK41">
    <cfRule type="expression" priority="25" dxfId="75" stopIfTrue="1">
      <formula>BK$44&lt;&gt;""</formula>
    </cfRule>
  </conditionalFormatting>
  <conditionalFormatting sqref="BF41">
    <cfRule type="expression" priority="24" dxfId="75" stopIfTrue="1">
      <formula>BF$44&lt;&gt;""</formula>
    </cfRule>
  </conditionalFormatting>
  <conditionalFormatting sqref="BA41">
    <cfRule type="expression" priority="23" dxfId="75" stopIfTrue="1">
      <formula>BA$44&lt;&gt;""</formula>
    </cfRule>
  </conditionalFormatting>
  <conditionalFormatting sqref="AV41">
    <cfRule type="expression" priority="22" dxfId="75" stopIfTrue="1">
      <formula>AV$44&lt;&gt;""</formula>
    </cfRule>
  </conditionalFormatting>
  <conditionalFormatting sqref="AQ41">
    <cfRule type="expression" priority="21" dxfId="75" stopIfTrue="1">
      <formula>AQ$44&lt;&gt;""</formula>
    </cfRule>
  </conditionalFormatting>
  <conditionalFormatting sqref="AL41">
    <cfRule type="expression" priority="20" dxfId="75" stopIfTrue="1">
      <formula>AL$44&lt;&gt;""</formula>
    </cfRule>
  </conditionalFormatting>
  <conditionalFormatting sqref="AG41">
    <cfRule type="expression" priority="19" dxfId="75" stopIfTrue="1">
      <formula>AG$44&lt;&gt;""</formula>
    </cfRule>
  </conditionalFormatting>
  <conditionalFormatting sqref="AB41">
    <cfRule type="expression" priority="18" dxfId="75" stopIfTrue="1">
      <formula>AB$44&lt;&gt;""</formula>
    </cfRule>
  </conditionalFormatting>
  <conditionalFormatting sqref="W41">
    <cfRule type="expression" priority="17" dxfId="75" stopIfTrue="1">
      <formula>W$44&lt;&gt;""</formula>
    </cfRule>
  </conditionalFormatting>
  <conditionalFormatting sqref="R41">
    <cfRule type="expression" priority="16" dxfId="75" stopIfTrue="1">
      <formula>R$44&lt;&gt;""</formula>
    </cfRule>
  </conditionalFormatting>
  <conditionalFormatting sqref="M41">
    <cfRule type="expression" priority="15" dxfId="75" stopIfTrue="1">
      <formula>M$44&lt;&gt;""</formula>
    </cfRule>
  </conditionalFormatting>
  <conditionalFormatting sqref="H41">
    <cfRule type="expression" priority="14" dxfId="75" stopIfTrue="1">
      <formula>H$44&lt;&gt;""</formula>
    </cfRule>
  </conditionalFormatting>
  <conditionalFormatting sqref="M38">
    <cfRule type="expression" priority="13" dxfId="74" stopIfTrue="1">
      <formula>$K$38=0</formula>
    </cfRule>
  </conditionalFormatting>
  <conditionalFormatting sqref="R4">
    <cfRule type="expression" priority="12" dxfId="62" stopIfTrue="1">
      <formula>R$45&lt;&gt;0</formula>
    </cfRule>
  </conditionalFormatting>
  <conditionalFormatting sqref="H4">
    <cfRule type="expression" priority="11" dxfId="62" stopIfTrue="1">
      <formula>$H$45&lt;&gt;0</formula>
    </cfRule>
  </conditionalFormatting>
  <conditionalFormatting sqref="M4">
    <cfRule type="expression" priority="10" dxfId="62" stopIfTrue="1">
      <formula>M$45&lt;&gt;0</formula>
    </cfRule>
  </conditionalFormatting>
  <conditionalFormatting sqref="W4">
    <cfRule type="expression" priority="9" dxfId="62" stopIfTrue="1">
      <formula>W$45&lt;&gt;0</formula>
    </cfRule>
  </conditionalFormatting>
  <conditionalFormatting sqref="AB4">
    <cfRule type="expression" priority="8" dxfId="62" stopIfTrue="1">
      <formula>AB$45&lt;&gt;0</formula>
    </cfRule>
  </conditionalFormatting>
  <conditionalFormatting sqref="AG4">
    <cfRule type="expression" priority="7" dxfId="62" stopIfTrue="1">
      <formula>AG$45&lt;&gt;0</formula>
    </cfRule>
  </conditionalFormatting>
  <conditionalFormatting sqref="AL4">
    <cfRule type="expression" priority="6" dxfId="62" stopIfTrue="1">
      <formula>AL$45&lt;&gt;0</formula>
    </cfRule>
  </conditionalFormatting>
  <conditionalFormatting sqref="AQ4">
    <cfRule type="expression" priority="5" dxfId="62" stopIfTrue="1">
      <formula>AQ$45&lt;&gt;0</formula>
    </cfRule>
  </conditionalFormatting>
  <conditionalFormatting sqref="AV4">
    <cfRule type="expression" priority="4" dxfId="62" stopIfTrue="1">
      <formula>AV$45&lt;&gt;0</formula>
    </cfRule>
  </conditionalFormatting>
  <conditionalFormatting sqref="BA4">
    <cfRule type="expression" priority="3" dxfId="62" stopIfTrue="1">
      <formula>BA$45&lt;&gt;0</formula>
    </cfRule>
  </conditionalFormatting>
  <conditionalFormatting sqref="BF4">
    <cfRule type="expression" priority="2" dxfId="62" stopIfTrue="1">
      <formula>BF$45&lt;&gt;0</formula>
    </cfRule>
  </conditionalFormatting>
  <conditionalFormatting sqref="BK4">
    <cfRule type="expression" priority="1" dxfId="62" stopIfTrue="1">
      <formula>BK$45&lt;&gt;0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1"/>
  </sheetPr>
  <dimension ref="A2:H37"/>
  <sheetViews>
    <sheetView showGridLines="0" zoomScalePageLayoutView="0" workbookViewId="0" topLeftCell="A5">
      <selection activeCell="C23" sqref="C23"/>
    </sheetView>
  </sheetViews>
  <sheetFormatPr defaultColWidth="11.421875" defaultRowHeight="12.75"/>
  <cols>
    <col min="1" max="1" width="29.140625" style="0" customWidth="1"/>
    <col min="2" max="2" width="23.140625" style="0" customWidth="1"/>
    <col min="3" max="8" width="15.7109375" style="0" customWidth="1"/>
    <col min="9" max="9" width="7.421875" style="0" customWidth="1"/>
    <col min="10" max="11" width="6.140625" style="0" customWidth="1"/>
    <col min="12" max="12" width="10.00390625" style="0" customWidth="1"/>
    <col min="13" max="13" width="7.00390625" style="0" customWidth="1"/>
    <col min="14" max="14" width="18.140625" style="0" customWidth="1"/>
    <col min="15" max="15" width="17.00390625" style="0" customWidth="1"/>
    <col min="16" max="16" width="9.00390625" style="0" customWidth="1"/>
    <col min="17" max="17" width="8.421875" style="0" customWidth="1"/>
    <col min="18" max="18" width="7.421875" style="0" customWidth="1"/>
    <col min="19" max="19" width="10.00390625" style="0" customWidth="1"/>
  </cols>
  <sheetData>
    <row r="2" spans="1:6" ht="19.5">
      <c r="A2" s="3" t="s">
        <v>110</v>
      </c>
      <c r="C2" s="171" t="str">
        <f>IF('info service'!C14="","",'info service'!C14)</f>
        <v>médecine 1</v>
      </c>
      <c r="D2" s="172"/>
      <c r="E2" s="172"/>
      <c r="F2" s="173"/>
    </row>
    <row r="3" spans="1:6" ht="19.5">
      <c r="A3" s="3" t="s">
        <v>1</v>
      </c>
      <c r="C3" s="174"/>
      <c r="D3" s="175"/>
      <c r="E3" s="175"/>
      <c r="F3" s="176"/>
    </row>
    <row r="5" spans="2:3" ht="12">
      <c r="B5" s="2" t="s">
        <v>16</v>
      </c>
      <c r="C5" s="2" t="s">
        <v>17</v>
      </c>
    </row>
    <row r="6" spans="1:3" ht="12.75">
      <c r="A6" s="7" t="s">
        <v>10</v>
      </c>
      <c r="B6" s="13" t="s">
        <v>2</v>
      </c>
      <c r="C6" s="14">
        <f>IF(ANNEE="","-",ANNEE)</f>
        <v>2019</v>
      </c>
    </row>
    <row r="8" spans="1:3" ht="12">
      <c r="A8" s="1" t="s">
        <v>11</v>
      </c>
      <c r="B8" s="6"/>
      <c r="C8" s="31" t="s">
        <v>62</v>
      </c>
    </row>
    <row r="9" ht="12.75" thickBot="1"/>
    <row r="10" spans="1:8" ht="13.5" thickBot="1">
      <c r="A10" s="168" t="s">
        <v>9</v>
      </c>
      <c r="B10" s="169"/>
      <c r="C10" s="169"/>
      <c r="D10" s="169"/>
      <c r="E10" s="169"/>
      <c r="F10" s="169"/>
      <c r="G10" s="169"/>
      <c r="H10" s="170"/>
    </row>
    <row r="11" spans="1:8" ht="12">
      <c r="A11" s="9" t="s">
        <v>52</v>
      </c>
      <c r="C11" s="93">
        <v>500</v>
      </c>
      <c r="D11" s="93"/>
      <c r="E11" s="94"/>
      <c r="F11" s="94"/>
      <c r="G11" s="94"/>
      <c r="H11" s="94"/>
    </row>
    <row r="12" spans="1:8" ht="12">
      <c r="A12" s="10" t="s">
        <v>50</v>
      </c>
      <c r="B12" s="12"/>
      <c r="C12" s="18">
        <v>3</v>
      </c>
      <c r="D12" s="18"/>
      <c r="E12" s="18"/>
      <c r="F12" s="18"/>
      <c r="G12" s="18"/>
      <c r="H12" s="18"/>
    </row>
    <row r="13" spans="1:8" ht="12">
      <c r="A13" s="10" t="str">
        <f>"Nb de flacons livrés en "&amp;B6</f>
        <v>Nb de flacons livrés en JANVIER</v>
      </c>
      <c r="B13" s="20"/>
      <c r="C13" s="18">
        <v>42</v>
      </c>
      <c r="D13" s="18"/>
      <c r="E13" s="18"/>
      <c r="F13" s="18"/>
      <c r="G13" s="18"/>
      <c r="H13" s="18"/>
    </row>
    <row r="14" spans="1:8" ht="12">
      <c r="A14" s="10" t="s">
        <v>6</v>
      </c>
      <c r="B14" s="12"/>
      <c r="C14" s="18">
        <v>4</v>
      </c>
      <c r="D14" s="18"/>
      <c r="E14" s="18"/>
      <c r="F14" s="18"/>
      <c r="G14" s="18"/>
      <c r="H14" s="18"/>
    </row>
    <row r="15" spans="1:8" ht="12">
      <c r="A15" s="9"/>
      <c r="C15" s="36">
        <f aca="true" t="shared" si="0" ref="C15:H15">C11/1000</f>
        <v>0.5</v>
      </c>
      <c r="D15" s="36">
        <f t="shared" si="0"/>
        <v>0</v>
      </c>
      <c r="E15" s="36">
        <f t="shared" si="0"/>
        <v>0</v>
      </c>
      <c r="F15" s="36">
        <f t="shared" si="0"/>
        <v>0</v>
      </c>
      <c r="G15" s="36">
        <f t="shared" si="0"/>
        <v>0</v>
      </c>
      <c r="H15" s="36">
        <f t="shared" si="0"/>
        <v>0</v>
      </c>
    </row>
    <row r="16" spans="1:8" ht="12">
      <c r="A16" s="10" t="s">
        <v>12</v>
      </c>
      <c r="B16" s="12"/>
      <c r="C16" s="37">
        <f aca="true" t="shared" si="1" ref="C16:H16">C12+C13-C14</f>
        <v>41</v>
      </c>
      <c r="D16" s="19">
        <f t="shared" si="1"/>
        <v>0</v>
      </c>
      <c r="E16" s="19">
        <f t="shared" si="1"/>
        <v>0</v>
      </c>
      <c r="F16" s="19">
        <f t="shared" si="1"/>
        <v>0</v>
      </c>
      <c r="G16" s="19">
        <f t="shared" si="1"/>
        <v>0</v>
      </c>
      <c r="H16" s="19">
        <f t="shared" si="1"/>
        <v>0</v>
      </c>
    </row>
    <row r="17" spans="1:8" ht="12.75" thickBot="1">
      <c r="A17" s="25" t="s">
        <v>13</v>
      </c>
      <c r="B17" s="26"/>
      <c r="C17" s="24">
        <f aca="true" t="shared" si="2" ref="C17:H17">C16*C15</f>
        <v>20.5</v>
      </c>
      <c r="D17" s="24">
        <f t="shared" si="2"/>
        <v>0</v>
      </c>
      <c r="E17" s="24">
        <f t="shared" si="2"/>
        <v>0</v>
      </c>
      <c r="F17" s="24">
        <f t="shared" si="2"/>
        <v>0</v>
      </c>
      <c r="G17" s="24">
        <f t="shared" si="2"/>
        <v>0</v>
      </c>
      <c r="H17" s="24">
        <f t="shared" si="2"/>
        <v>0</v>
      </c>
    </row>
    <row r="18" spans="1:8" ht="13.5" thickBot="1">
      <c r="A18" s="27" t="s">
        <v>26</v>
      </c>
      <c r="B18" s="28"/>
      <c r="C18" s="187">
        <f>SUM(C17:H17)</f>
        <v>20.5</v>
      </c>
      <c r="D18" s="188"/>
      <c r="E18" s="188"/>
      <c r="F18" s="188"/>
      <c r="G18" s="188"/>
      <c r="H18" s="189"/>
    </row>
    <row r="19" ht="12.75" thickBot="1">
      <c r="A19" s="29"/>
    </row>
    <row r="20" spans="1:6" ht="13.5" thickBot="1">
      <c r="A20" s="168" t="s">
        <v>14</v>
      </c>
      <c r="B20" s="169"/>
      <c r="C20" s="169"/>
      <c r="D20" s="169"/>
      <c r="E20" s="169"/>
      <c r="F20" s="170"/>
    </row>
    <row r="21" spans="1:6" ht="25.5" customHeight="1">
      <c r="A21" s="102"/>
      <c r="B21" s="66"/>
      <c r="C21" s="86">
        <f>IF(SERVICE1="","",SERVICE1)</f>
      </c>
      <c r="D21" s="86">
        <f>IF(SERVICE2="","",SERVICE2)</f>
      </c>
      <c r="E21" s="86">
        <f>IF(SERVICE3="","",SERVICE3)</f>
      </c>
      <c r="F21" s="84">
        <f>IF(SERVICE4="","",SERVICE4)</f>
      </c>
    </row>
    <row r="22" spans="1:6" ht="12.75">
      <c r="A22" s="103"/>
      <c r="B22" s="66"/>
      <c r="C22" s="87">
        <f>IF(SERVICE1="","",VLOOKUP(SERVICE1,Friction!$A$41:$B$68,2,FALSE))</f>
      </c>
      <c r="D22" s="87">
        <f>IF(SERVICE2="","",VLOOKUP(SERVICE2,Friction!$A$41:$B$68,2,FALSE))</f>
      </c>
      <c r="E22" s="87">
        <f>IF(SERVICE3="","",VLOOKUP(SERVICE3,Friction!$A$41:$B$68,2,FALSE))</f>
      </c>
      <c r="F22" s="85">
        <f>IF(SERVICE4="","",VLOOKUP(SERVICE4,Friction!$A$41:$B$68,2,FALSE))</f>
      </c>
    </row>
    <row r="23" spans="1:6" ht="12">
      <c r="A23" s="182" t="str">
        <f>"Activité en "&amp;B6</f>
        <v>Activité en JANVIER</v>
      </c>
      <c r="B23" s="183"/>
      <c r="C23" s="88">
        <f>JHospit!H43</f>
        <v>0</v>
      </c>
      <c r="D23" s="88">
        <f>JHospit!I43</f>
        <v>0</v>
      </c>
      <c r="E23" s="88">
        <f>JHospit!J43</f>
        <v>0</v>
      </c>
      <c r="F23" s="88">
        <f>JHospit!K43</f>
        <v>0</v>
      </c>
    </row>
    <row r="24" spans="1:6" ht="12">
      <c r="A24" s="10" t="s">
        <v>93</v>
      </c>
      <c r="B24" s="12"/>
      <c r="C24" s="19" t="str">
        <f>IF(SERVICE1="","-",VLOOKUP(SERVICE1,Friction!$A$9:$B$36,2,FALSE))</f>
        <v>-</v>
      </c>
      <c r="D24" s="19" t="str">
        <f>IF(SERVICE2="","-",VLOOKUP(SERVICE2,Friction!$A$9:$B$36,2,FALSE))</f>
        <v>-</v>
      </c>
      <c r="E24" s="19" t="str">
        <f>IF(SERVICE3="","-",VLOOKUP(SERVICE3,Friction!$A$9:$B$36,2,FALSE))</f>
        <v>-</v>
      </c>
      <c r="F24" s="11" t="str">
        <f>IF(SERVICE4="","-",VLOOKUP(SERVICE4,Friction!$A$9:$B$36,2,FALSE))</f>
        <v>-</v>
      </c>
    </row>
    <row r="25" spans="1:6" ht="12.75" thickBot="1">
      <c r="A25" s="9" t="s">
        <v>89</v>
      </c>
      <c r="C25" s="90">
        <f>IF(C24="-",0,C23*C24*friction/1000)</f>
        <v>0</v>
      </c>
      <c r="D25" s="90">
        <f>IF(D24="-",0,D23*D24*friction/1000)</f>
        <v>0</v>
      </c>
      <c r="E25" s="90">
        <f>IF(E24="-",0,E23*E24*friction/1000)</f>
        <v>0</v>
      </c>
      <c r="F25" s="91">
        <f>IF(F24="-",0,F23*F24*friction/1000)</f>
        <v>0</v>
      </c>
    </row>
    <row r="26" spans="1:6" ht="13.5" thickBot="1">
      <c r="A26" s="27" t="s">
        <v>90</v>
      </c>
      <c r="B26" s="83"/>
      <c r="C26" s="184" t="str">
        <f>IF(C25+D25+E25+F25=0,"-",(C25+D25+E25+F25))</f>
        <v>-</v>
      </c>
      <c r="D26" s="185"/>
      <c r="E26" s="185"/>
      <c r="F26" s="186"/>
    </row>
    <row r="27" ht="12.75">
      <c r="A27" s="71">
        <f>IF(SUM('info service'!$B$20:$E$20)=0,"","Les activités suivantes ne sont pas prises en compte dans le calcul national de l'ICSHA3 : centre médico-psychologique et EHPAD.")</f>
      </c>
    </row>
    <row r="28" ht="12.75" thickBot="1"/>
    <row r="29" spans="1:3" ht="15.75" thickBot="1">
      <c r="A29" s="177" t="s">
        <v>15</v>
      </c>
      <c r="B29" s="178"/>
      <c r="C29" s="179"/>
    </row>
    <row r="30" spans="1:4" ht="19.5" customHeight="1" thickBot="1">
      <c r="A30" s="180" t="str">
        <f>"ICSHA3 en "&amp;B6&amp;":"</f>
        <v>ICSHA3 en JANVIER:</v>
      </c>
      <c r="B30" s="181"/>
      <c r="C30" s="21" t="str">
        <f>IF(C26="-","-",FIXED(C18/C26*100,1)&amp;"%")</f>
        <v>-</v>
      </c>
      <c r="D30" s="22">
        <f>IF(C26="-","",C18/C26*100)</f>
      </c>
    </row>
    <row r="31" ht="33" customHeight="1" thickBot="1"/>
    <row r="32" spans="1:6" ht="13.5" thickBot="1">
      <c r="A32" s="168" t="s">
        <v>118</v>
      </c>
      <c r="B32" s="169"/>
      <c r="C32" s="169"/>
      <c r="D32" s="169"/>
      <c r="E32" s="169"/>
      <c r="F32" s="170"/>
    </row>
    <row r="33" spans="1:6" ht="24.75" customHeight="1">
      <c r="A33" s="108"/>
      <c r="C33" s="106">
        <f>IF(SERVICE1="","",SERVICE1)</f>
      </c>
      <c r="D33" s="106">
        <f>IF(SERVICE2="","",SERVICE2)</f>
      </c>
      <c r="E33" s="106">
        <f>IF(SERVICE3="","",SERVICE3)</f>
      </c>
      <c r="F33" s="107">
        <f>IF(SERVICE4="","",SERVICE4)</f>
      </c>
    </row>
    <row r="34" spans="1:6" ht="12">
      <c r="A34" s="104" t="s">
        <v>13</v>
      </c>
      <c r="B34" s="105"/>
      <c r="C34" s="18"/>
      <c r="D34" s="18"/>
      <c r="E34" s="18"/>
      <c r="F34" s="113"/>
    </row>
    <row r="35" spans="1:6" ht="12.75" thickBot="1">
      <c r="A35" s="109" t="s">
        <v>89</v>
      </c>
      <c r="B35" s="110"/>
      <c r="C35" s="90">
        <f>IF(C24="-",0,C23*C24*friction/1000)</f>
        <v>0</v>
      </c>
      <c r="D35" s="90">
        <f>IF(D24="-",0,D23*D24*friction/1000)</f>
        <v>0</v>
      </c>
      <c r="E35" s="90">
        <f>IF(E24="-",0,E23*E24*friction/1000)</f>
        <v>0</v>
      </c>
      <c r="F35" s="91">
        <f>IF(F24="-",0,F23*F24*friction/1000)</f>
        <v>0</v>
      </c>
    </row>
    <row r="36" spans="1:6" ht="15.75" thickBot="1">
      <c r="A36" s="27" t="s">
        <v>113</v>
      </c>
      <c r="B36" s="111"/>
      <c r="C36" s="101" t="str">
        <f>IF(C35=0,"-",FIXED(C34/C35*100,1)&amp;"%")</f>
        <v>-</v>
      </c>
      <c r="D36" s="100" t="str">
        <f>IF(D35=0,"-",FIXED(D34/D35*100,1)&amp;"%")</f>
        <v>-</v>
      </c>
      <c r="E36" s="100" t="str">
        <f>IF(E35=0,"-",FIXED(E34/E35*100,1)&amp;"%")</f>
        <v>-</v>
      </c>
      <c r="F36" s="100" t="str">
        <f>IF(F35=0,"-",FIXED(F34/F35*100,1)&amp;"%")</f>
        <v>-</v>
      </c>
    </row>
    <row r="37" ht="12.75">
      <c r="A37" s="71">
        <f>IF(SUM('info service'!$B$20:$E$20)=0,"","Les activités suivantes ne sont pas prises en compte dans le calcul national de l'ICSHA3 : centre médico-psychologique et EHPAD.")</f>
      </c>
    </row>
  </sheetData>
  <sheetProtection formatRows="0"/>
  <mergeCells count="9">
    <mergeCell ref="A32:F32"/>
    <mergeCell ref="C2:F3"/>
    <mergeCell ref="A29:C29"/>
    <mergeCell ref="A30:B30"/>
    <mergeCell ref="A23:B23"/>
    <mergeCell ref="A20:F20"/>
    <mergeCell ref="C26:F26"/>
    <mergeCell ref="A10:H10"/>
    <mergeCell ref="C18:H18"/>
  </mergeCells>
  <conditionalFormatting sqref="E21:E22 E33:E35 E24:E25">
    <cfRule type="expression" priority="1" dxfId="12" stopIfTrue="1">
      <formula>SERVICE3=""</formula>
    </cfRule>
  </conditionalFormatting>
  <conditionalFormatting sqref="F21:F22 F33:F35 F24:F25">
    <cfRule type="expression" priority="2" dxfId="12" stopIfTrue="1">
      <formula>SERVICE4=""</formula>
    </cfRule>
  </conditionalFormatting>
  <conditionalFormatting sqref="D21:D22 D33:D34 D24">
    <cfRule type="expression" priority="3" dxfId="12" stopIfTrue="1">
      <formula>SERVICE2=""</formula>
    </cfRule>
  </conditionalFormatting>
  <conditionalFormatting sqref="C21:C25 C33:C35 D23:F23">
    <cfRule type="expression" priority="4" dxfId="12" stopIfTrue="1">
      <formula>SERVICE1=""</formula>
    </cfRule>
  </conditionalFormatting>
  <conditionalFormatting sqref="D25 D35">
    <cfRule type="expression" priority="5" dxfId="12" stopIfTrue="1">
      <formula>SERVICE2=""</formula>
    </cfRule>
  </conditionalFormatting>
  <dataValidations count="1">
    <dataValidation type="whole" operator="greaterThan" allowBlank="1" showInputMessage="1" showErrorMessage="1" errorTitle="Erreur" error="Veuillez saisir un nombre de journées d'hospitalisation supérieur à 0." sqref="C23:F23">
      <formula1>0</formula1>
    </dataValidation>
  </dataValidations>
  <printOptions/>
  <pageMargins left="0.45" right="0.4" top="0.74" bottom="0.76" header="0.5118110236220472" footer="0.5118110236220472"/>
  <pageSetup horizontalDpi="300" verticalDpi="300" orientation="landscape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1"/>
    <pageSetUpPr fitToPage="1"/>
  </sheetPr>
  <dimension ref="A2:H37"/>
  <sheetViews>
    <sheetView showGridLines="0" zoomScalePageLayoutView="0" workbookViewId="0" topLeftCell="A11">
      <selection activeCell="F23" sqref="F23"/>
    </sheetView>
  </sheetViews>
  <sheetFormatPr defaultColWidth="11.421875" defaultRowHeight="12.75"/>
  <cols>
    <col min="1" max="1" width="29.140625" style="0" customWidth="1"/>
    <col min="2" max="2" width="23.140625" style="0" customWidth="1"/>
    <col min="3" max="8" width="15.7109375" style="0" customWidth="1"/>
    <col min="9" max="9" width="7.421875" style="0" customWidth="1"/>
    <col min="10" max="11" width="6.140625" style="0" customWidth="1"/>
    <col min="12" max="12" width="10.00390625" style="0" customWidth="1"/>
    <col min="13" max="13" width="7.00390625" style="0" customWidth="1"/>
    <col min="14" max="14" width="18.140625" style="0" customWidth="1"/>
    <col min="15" max="15" width="17.00390625" style="0" customWidth="1"/>
    <col min="16" max="16" width="9.00390625" style="0" customWidth="1"/>
    <col min="17" max="17" width="8.421875" style="0" customWidth="1"/>
    <col min="18" max="18" width="7.421875" style="0" customWidth="1"/>
    <col min="19" max="19" width="10.00390625" style="0" customWidth="1"/>
  </cols>
  <sheetData>
    <row r="2" spans="1:6" ht="19.5">
      <c r="A2" s="3" t="s">
        <v>122</v>
      </c>
      <c r="C2" s="171" t="str">
        <f>IF('info service'!C14="","",'info service'!C14)</f>
        <v>médecine 1</v>
      </c>
      <c r="D2" s="172"/>
      <c r="E2" s="172"/>
      <c r="F2" s="173"/>
    </row>
    <row r="3" spans="1:6" ht="19.5">
      <c r="A3" s="3" t="s">
        <v>1</v>
      </c>
      <c r="C3" s="174"/>
      <c r="D3" s="175"/>
      <c r="E3" s="175"/>
      <c r="F3" s="176"/>
    </row>
    <row r="5" spans="2:3" ht="12">
      <c r="B5" s="2" t="s">
        <v>16</v>
      </c>
      <c r="C5" s="2" t="s">
        <v>17</v>
      </c>
    </row>
    <row r="6" spans="1:3" ht="12.75">
      <c r="A6" s="7" t="s">
        <v>10</v>
      </c>
      <c r="B6" s="13" t="s">
        <v>3</v>
      </c>
      <c r="C6" s="14">
        <f>IF(ANNEE="","-",ANNEE)</f>
        <v>2019</v>
      </c>
    </row>
    <row r="8" spans="1:3" ht="12">
      <c r="A8" s="1" t="s">
        <v>11</v>
      </c>
      <c r="B8" s="6"/>
      <c r="C8" s="31" t="s">
        <v>62</v>
      </c>
    </row>
    <row r="9" ht="12.75" thickBot="1"/>
    <row r="10" spans="1:8" ht="13.5" thickBot="1">
      <c r="A10" s="168" t="s">
        <v>9</v>
      </c>
      <c r="B10" s="169"/>
      <c r="C10" s="169"/>
      <c r="D10" s="169"/>
      <c r="E10" s="169"/>
      <c r="F10" s="169"/>
      <c r="G10" s="169"/>
      <c r="H10" s="170"/>
    </row>
    <row r="11" spans="1:8" ht="12">
      <c r="A11" s="9" t="s">
        <v>52</v>
      </c>
      <c r="C11" s="93">
        <v>500</v>
      </c>
      <c r="D11" s="93"/>
      <c r="E11" s="94"/>
      <c r="F11" s="94"/>
      <c r="G11" s="94"/>
      <c r="H11" s="94"/>
    </row>
    <row r="12" spans="1:8" ht="12">
      <c r="A12" s="10" t="s">
        <v>50</v>
      </c>
      <c r="B12" s="12"/>
      <c r="C12" s="19">
        <f>janvier!C14</f>
        <v>4</v>
      </c>
      <c r="D12" s="19">
        <f>janvier!D14</f>
        <v>0</v>
      </c>
      <c r="E12" s="19">
        <f>janvier!E14</f>
        <v>0</v>
      </c>
      <c r="F12" s="19">
        <f>janvier!F14</f>
        <v>0</v>
      </c>
      <c r="G12" s="19">
        <f>janvier!G14</f>
        <v>0</v>
      </c>
      <c r="H12" s="19">
        <f>janvier!H14</f>
        <v>0</v>
      </c>
    </row>
    <row r="13" spans="1:8" ht="12">
      <c r="A13" s="10" t="str">
        <f>"Nb de flacons livrés en "&amp;B6</f>
        <v>Nb de flacons livrés en FEVRIER</v>
      </c>
      <c r="B13" s="20"/>
      <c r="C13" s="18">
        <v>40</v>
      </c>
      <c r="D13" s="18"/>
      <c r="E13" s="18"/>
      <c r="F13" s="18"/>
      <c r="G13" s="18"/>
      <c r="H13" s="18"/>
    </row>
    <row r="14" spans="1:8" ht="12">
      <c r="A14" s="10" t="s">
        <v>6</v>
      </c>
      <c r="B14" s="12"/>
      <c r="C14" s="18">
        <v>5</v>
      </c>
      <c r="D14" s="18"/>
      <c r="E14" s="18"/>
      <c r="F14" s="18"/>
      <c r="G14" s="18"/>
      <c r="H14" s="18"/>
    </row>
    <row r="15" spans="1:8" ht="12">
      <c r="A15" s="9"/>
      <c r="C15" s="36">
        <f aca="true" t="shared" si="0" ref="C15:H15">C11/1000</f>
        <v>0.5</v>
      </c>
      <c r="D15" s="36">
        <f t="shared" si="0"/>
        <v>0</v>
      </c>
      <c r="E15" s="36">
        <f t="shared" si="0"/>
        <v>0</v>
      </c>
      <c r="F15" s="36">
        <f t="shared" si="0"/>
        <v>0</v>
      </c>
      <c r="G15" s="36">
        <f t="shared" si="0"/>
        <v>0</v>
      </c>
      <c r="H15" s="36">
        <f t="shared" si="0"/>
        <v>0</v>
      </c>
    </row>
    <row r="16" spans="1:8" ht="12">
      <c r="A16" s="10" t="s">
        <v>12</v>
      </c>
      <c r="B16" s="12"/>
      <c r="C16" s="19">
        <f aca="true" t="shared" si="1" ref="C16:H16">C12+C13-C14</f>
        <v>39</v>
      </c>
      <c r="D16" s="19">
        <f t="shared" si="1"/>
        <v>0</v>
      </c>
      <c r="E16" s="19">
        <f t="shared" si="1"/>
        <v>0</v>
      </c>
      <c r="F16" s="19">
        <f t="shared" si="1"/>
        <v>0</v>
      </c>
      <c r="G16" s="19">
        <f t="shared" si="1"/>
        <v>0</v>
      </c>
      <c r="H16" s="19">
        <f t="shared" si="1"/>
        <v>0</v>
      </c>
    </row>
    <row r="17" spans="1:8" ht="12.75" thickBot="1">
      <c r="A17" s="25" t="s">
        <v>13</v>
      </c>
      <c r="B17" s="26"/>
      <c r="C17" s="24">
        <f aca="true" t="shared" si="2" ref="C17:H17">C16*C15</f>
        <v>19.5</v>
      </c>
      <c r="D17" s="24">
        <f t="shared" si="2"/>
        <v>0</v>
      </c>
      <c r="E17" s="24">
        <f t="shared" si="2"/>
        <v>0</v>
      </c>
      <c r="F17" s="24">
        <f t="shared" si="2"/>
        <v>0</v>
      </c>
      <c r="G17" s="24">
        <f t="shared" si="2"/>
        <v>0</v>
      </c>
      <c r="H17" s="24">
        <f t="shared" si="2"/>
        <v>0</v>
      </c>
    </row>
    <row r="18" spans="1:8" ht="13.5" thickBot="1">
      <c r="A18" s="27" t="s">
        <v>26</v>
      </c>
      <c r="B18" s="28"/>
      <c r="C18" s="187">
        <f>SUM(C17:H17)</f>
        <v>19.5</v>
      </c>
      <c r="D18" s="188"/>
      <c r="E18" s="188"/>
      <c r="F18" s="188"/>
      <c r="G18" s="188"/>
      <c r="H18" s="189"/>
    </row>
    <row r="19" ht="12.75" thickBot="1">
      <c r="A19" s="29"/>
    </row>
    <row r="20" spans="1:6" ht="13.5" thickBot="1">
      <c r="A20" s="168" t="s">
        <v>14</v>
      </c>
      <c r="B20" s="169"/>
      <c r="C20" s="169"/>
      <c r="D20" s="169"/>
      <c r="E20" s="169"/>
      <c r="F20" s="170"/>
    </row>
    <row r="21" spans="2:6" ht="25.5" customHeight="1">
      <c r="B21" s="66"/>
      <c r="C21" s="86">
        <f>IF(SERVICE1="","",SERVICE1)</f>
      </c>
      <c r="D21" s="86">
        <f>IF(SERVICE2="","",SERVICE2)</f>
      </c>
      <c r="E21" s="86">
        <f>IF(SERVICE3="","",SERVICE3)</f>
      </c>
      <c r="F21" s="84">
        <f>IF(SERVICE4="","",SERVICE4)</f>
      </c>
    </row>
    <row r="22" spans="2:6" ht="12.75">
      <c r="B22" s="66"/>
      <c r="C22" s="87">
        <f>IF(SERVICE1="","",VLOOKUP(SERVICE1,Friction!$A$41:$B$68,2,FALSE))</f>
      </c>
      <c r="D22" s="87">
        <f>IF(SERVICE2="","",VLOOKUP(SERVICE2,Friction!$A$41:$B$68,2,FALSE))</f>
      </c>
      <c r="E22" s="87">
        <f>IF(SERVICE3="","",VLOOKUP(SERVICE3,Friction!$A$41:$B$68,2,FALSE))</f>
      </c>
      <c r="F22" s="85">
        <f>IF(SERVICE4="","",VLOOKUP(SERVICE4,Friction!$A$41:$B$68,2,FALSE))</f>
      </c>
    </row>
    <row r="23" spans="1:6" ht="12">
      <c r="A23" s="182" t="str">
        <f>"Activité en "&amp;B6</f>
        <v>Activité en FEVRIER</v>
      </c>
      <c r="B23" s="183"/>
      <c r="C23" s="88">
        <f>JHospit!P43</f>
        <v>0</v>
      </c>
      <c r="D23" s="88">
        <f>JHospit!Q43</f>
        <v>0</v>
      </c>
      <c r="E23" s="88">
        <f>JHospit!R43</f>
        <v>0</v>
      </c>
      <c r="F23" s="88">
        <f>JHospit!S43</f>
        <v>0</v>
      </c>
    </row>
    <row r="24" spans="1:6" ht="12">
      <c r="A24" s="10" t="s">
        <v>93</v>
      </c>
      <c r="B24" s="12"/>
      <c r="C24" s="19" t="str">
        <f>IF(SERVICE1="","-",VLOOKUP(SERVICE1,Friction!$A$9:$B$36,2,FALSE))</f>
        <v>-</v>
      </c>
      <c r="D24" s="19" t="str">
        <f>IF(SERVICE2="","-",VLOOKUP(SERVICE2,Friction!$A$9:$B$36,2,FALSE))</f>
        <v>-</v>
      </c>
      <c r="E24" s="19" t="str">
        <f>IF(SERVICE3="","-",VLOOKUP(SERVICE3,Friction!$A$9:$B$36,2,FALSE))</f>
        <v>-</v>
      </c>
      <c r="F24" s="11" t="str">
        <f>IF(SERVICE4="","-",VLOOKUP(SERVICE4,Friction!$A$9:$B$36,2,FALSE))</f>
        <v>-</v>
      </c>
    </row>
    <row r="25" spans="1:6" ht="12.75" thickBot="1">
      <c r="A25" s="9" t="s">
        <v>89</v>
      </c>
      <c r="C25" s="90">
        <f>IF(C24="-",0,C23*C24*friction/1000)</f>
        <v>0</v>
      </c>
      <c r="D25" s="90">
        <f>IF(D24="-",0,D23*D24*friction/1000)</f>
        <v>0</v>
      </c>
      <c r="E25" s="90">
        <f>IF(E24="-",0,E23*E24*friction/1000)</f>
        <v>0</v>
      </c>
      <c r="F25" s="91">
        <f>IF(F24="-",0,F23*F24*friction/1000)</f>
        <v>0</v>
      </c>
    </row>
    <row r="26" spans="1:6" ht="13.5" thickBot="1">
      <c r="A26" s="27" t="s">
        <v>90</v>
      </c>
      <c r="B26" s="83"/>
      <c r="C26" s="184" t="str">
        <f>IF(C25+D25+E25+F25=0,"-",(C25+D25+E25+F25))</f>
        <v>-</v>
      </c>
      <c r="D26" s="185"/>
      <c r="E26" s="185"/>
      <c r="F26" s="186"/>
    </row>
    <row r="27" ht="12.75">
      <c r="A27" s="71">
        <f>IF(SUM('info service'!$B$20:$E$20)=0,"","Les activités suivantes ne sont pas prises en compte dans le calcul national de l'ICSHA3 : centre médico-psychologique et EHPAD.")</f>
      </c>
    </row>
    <row r="28" ht="12.75" thickBot="1"/>
    <row r="29" spans="1:3" ht="15.75" thickBot="1">
      <c r="A29" s="177" t="s">
        <v>15</v>
      </c>
      <c r="B29" s="178"/>
      <c r="C29" s="179"/>
    </row>
    <row r="30" spans="1:4" ht="19.5" customHeight="1" thickBot="1">
      <c r="A30" s="180" t="str">
        <f>"ICSHA3 en "&amp;B6&amp;":"</f>
        <v>ICSHA3 en FEVRIER:</v>
      </c>
      <c r="B30" s="181"/>
      <c r="C30" s="21" t="str">
        <f>IF(C26="-","-",FIXED(C18/C26*100,1)&amp;"%")</f>
        <v>-</v>
      </c>
      <c r="D30" s="22">
        <f>IF(C26="-","",C18/C26*100)</f>
      </c>
    </row>
    <row r="31" ht="33" customHeight="1" thickBot="1"/>
    <row r="32" spans="1:6" ht="13.5" thickBot="1">
      <c r="A32" s="168" t="s">
        <v>118</v>
      </c>
      <c r="B32" s="169"/>
      <c r="C32" s="169"/>
      <c r="D32" s="169"/>
      <c r="E32" s="169"/>
      <c r="F32" s="170"/>
    </row>
    <row r="33" spans="1:6" ht="12">
      <c r="A33" s="108"/>
      <c r="C33" s="106">
        <f>IF(SERVICE1="","",SERVICE1)</f>
      </c>
      <c r="D33" s="106">
        <f>IF(SERVICE2="","",SERVICE2)</f>
      </c>
      <c r="E33" s="106">
        <f>IF(SERVICE3="","",SERVICE3)</f>
      </c>
      <c r="F33" s="107">
        <f>IF(SERVICE4="","",SERVICE4)</f>
      </c>
    </row>
    <row r="34" spans="1:6" ht="12">
      <c r="A34" s="104" t="s">
        <v>13</v>
      </c>
      <c r="B34" s="105"/>
      <c r="C34" s="18"/>
      <c r="D34" s="18"/>
      <c r="E34" s="18"/>
      <c r="F34" s="113"/>
    </row>
    <row r="35" spans="1:6" ht="12.75" thickBot="1">
      <c r="A35" s="109" t="s">
        <v>89</v>
      </c>
      <c r="B35" s="110"/>
      <c r="C35" s="90">
        <f>IF(C24="-",0,C23*C24*friction/1000)</f>
        <v>0</v>
      </c>
      <c r="D35" s="90">
        <f>IF(D24="-",0,D23*D24*friction/1000)</f>
        <v>0</v>
      </c>
      <c r="E35" s="90">
        <f>IF(E24="-",0,E23*E24*friction/1000)</f>
        <v>0</v>
      </c>
      <c r="F35" s="91">
        <f>IF(F24="-",0,F23*F24*friction/1000)</f>
        <v>0</v>
      </c>
    </row>
    <row r="36" spans="1:6" ht="15.75" thickBot="1">
      <c r="A36" s="27" t="s">
        <v>113</v>
      </c>
      <c r="B36" s="111"/>
      <c r="C36" s="101" t="str">
        <f>IF(C35=0,"-",FIXED(C34/C35*100,1)&amp;"%")</f>
        <v>-</v>
      </c>
      <c r="D36" s="100" t="str">
        <f>IF(D35=0,"-",FIXED(D34/D35*100,1)&amp;"%")</f>
        <v>-</v>
      </c>
      <c r="E36" s="100" t="str">
        <f>IF(E35=0,"-",FIXED(E34/E35*100,1)&amp;"%")</f>
        <v>-</v>
      </c>
      <c r="F36" s="100" t="str">
        <f>IF(F35=0,"-",FIXED(F34/F35*100,1)&amp;"%")</f>
        <v>-</v>
      </c>
    </row>
    <row r="37" ht="12.75">
      <c r="A37" s="71">
        <f>IF(SUM('info service'!$B$20:$E$20)=0,"","Les activités suivantes ne sont pas prises en compte dans le calcul national de l'ICSHA3 : centre médico-psychologique et EHPAD.")</f>
      </c>
    </row>
  </sheetData>
  <sheetProtection password="CF21" sheet="1" objects="1" scenarios="1" formatRows="0"/>
  <mergeCells count="9">
    <mergeCell ref="A32:F32"/>
    <mergeCell ref="C2:F3"/>
    <mergeCell ref="A23:B23"/>
    <mergeCell ref="A29:C29"/>
    <mergeCell ref="A30:B30"/>
    <mergeCell ref="A20:F20"/>
    <mergeCell ref="C26:F26"/>
    <mergeCell ref="A10:H10"/>
    <mergeCell ref="C18:H18"/>
  </mergeCells>
  <conditionalFormatting sqref="E21:E22 E33:E35 E24:E25">
    <cfRule type="expression" priority="1" dxfId="12" stopIfTrue="1">
      <formula>SERVICE3=""</formula>
    </cfRule>
  </conditionalFormatting>
  <conditionalFormatting sqref="F21:F22 F33:F35 F24:F25">
    <cfRule type="expression" priority="2" dxfId="12" stopIfTrue="1">
      <formula>SERVICE4=""</formula>
    </cfRule>
  </conditionalFormatting>
  <conditionalFormatting sqref="D21:D22 D33:D35 D24:D25">
    <cfRule type="expression" priority="3" dxfId="12" stopIfTrue="1">
      <formula>SERVICE2=""</formula>
    </cfRule>
  </conditionalFormatting>
  <conditionalFormatting sqref="C21:C25 C33:C35 D23:F23">
    <cfRule type="expression" priority="4" dxfId="12" stopIfTrue="1">
      <formula>SERVICE1=""</formula>
    </cfRule>
  </conditionalFormatting>
  <dataValidations count="1">
    <dataValidation type="whole" operator="greaterThan" allowBlank="1" showInputMessage="1" showErrorMessage="1" errorTitle="Erreur" error="Veuillez saisir un nombre de journées d'hospitalisation supérieur à 0." sqref="C23:F23">
      <formula1>0</formula1>
    </dataValidation>
  </dataValidations>
  <printOptions/>
  <pageMargins left="0.787401575" right="0.787401575" top="0.73" bottom="0.69" header="0.4921259845" footer="0.4921259845"/>
  <pageSetup fitToHeight="1" fitToWidth="1" horizontalDpi="300" verticalDpi="300" orientation="landscape" paperSize="9" scale="8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1"/>
    <pageSetUpPr fitToPage="1"/>
  </sheetPr>
  <dimension ref="A2:H37"/>
  <sheetViews>
    <sheetView showGridLines="0" zoomScalePageLayoutView="0" workbookViewId="0" topLeftCell="A7">
      <selection activeCell="F23" sqref="F23"/>
    </sheetView>
  </sheetViews>
  <sheetFormatPr defaultColWidth="11.421875" defaultRowHeight="12.75"/>
  <cols>
    <col min="1" max="1" width="29.140625" style="0" customWidth="1"/>
    <col min="2" max="2" width="23.140625" style="0" customWidth="1"/>
    <col min="3" max="8" width="15.7109375" style="0" customWidth="1"/>
    <col min="9" max="9" width="7.421875" style="0" customWidth="1"/>
    <col min="10" max="11" width="6.140625" style="0" customWidth="1"/>
    <col min="12" max="12" width="10.00390625" style="0" customWidth="1"/>
    <col min="13" max="13" width="7.00390625" style="0" customWidth="1"/>
    <col min="14" max="14" width="18.140625" style="0" customWidth="1"/>
    <col min="15" max="15" width="17.00390625" style="0" customWidth="1"/>
    <col min="16" max="16" width="9.00390625" style="0" customWidth="1"/>
    <col min="17" max="17" width="8.421875" style="0" customWidth="1"/>
    <col min="18" max="18" width="7.421875" style="0" customWidth="1"/>
    <col min="19" max="19" width="10.00390625" style="0" customWidth="1"/>
  </cols>
  <sheetData>
    <row r="2" spans="1:6" ht="19.5">
      <c r="A2" s="3" t="s">
        <v>122</v>
      </c>
      <c r="C2" s="171" t="str">
        <f>IF('info service'!C14="","",'info service'!C14)</f>
        <v>médecine 1</v>
      </c>
      <c r="D2" s="172"/>
      <c r="E2" s="172"/>
      <c r="F2" s="173"/>
    </row>
    <row r="3" spans="1:6" ht="19.5">
      <c r="A3" s="3" t="s">
        <v>1</v>
      </c>
      <c r="C3" s="174"/>
      <c r="D3" s="175"/>
      <c r="E3" s="175"/>
      <c r="F3" s="176"/>
    </row>
    <row r="5" spans="2:3" ht="12">
      <c r="B5" s="2" t="s">
        <v>16</v>
      </c>
      <c r="C5" s="2" t="s">
        <v>17</v>
      </c>
    </row>
    <row r="6" spans="1:3" ht="12.75">
      <c r="A6" s="7" t="s">
        <v>10</v>
      </c>
      <c r="B6" s="13" t="s">
        <v>4</v>
      </c>
      <c r="C6" s="14">
        <f>IF(ANNEE="","-",ANNEE)</f>
        <v>2019</v>
      </c>
    </row>
    <row r="8" spans="1:3" ht="12">
      <c r="A8" s="1" t="s">
        <v>11</v>
      </c>
      <c r="B8" s="6"/>
      <c r="C8" s="31" t="s">
        <v>62</v>
      </c>
    </row>
    <row r="9" ht="12.75" thickBot="1"/>
    <row r="10" spans="1:8" ht="13.5" thickBot="1">
      <c r="A10" s="168" t="s">
        <v>9</v>
      </c>
      <c r="B10" s="169"/>
      <c r="C10" s="169"/>
      <c r="D10" s="169"/>
      <c r="E10" s="169"/>
      <c r="F10" s="169"/>
      <c r="G10" s="169"/>
      <c r="H10" s="170"/>
    </row>
    <row r="11" spans="1:8" ht="12">
      <c r="A11" s="9" t="s">
        <v>52</v>
      </c>
      <c r="C11" s="93"/>
      <c r="D11" s="93"/>
      <c r="E11" s="94"/>
      <c r="F11" s="94"/>
      <c r="G11" s="94"/>
      <c r="H11" s="94"/>
    </row>
    <row r="12" spans="1:8" ht="12">
      <c r="A12" s="10" t="s">
        <v>50</v>
      </c>
      <c r="B12" s="12"/>
      <c r="C12" s="19">
        <f>février!C14</f>
        <v>5</v>
      </c>
      <c r="D12" s="19">
        <f>février!D14</f>
        <v>0</v>
      </c>
      <c r="E12" s="19">
        <f>février!E14</f>
        <v>0</v>
      </c>
      <c r="F12" s="19">
        <f>février!F14</f>
        <v>0</v>
      </c>
      <c r="G12" s="19">
        <f>février!G14</f>
        <v>0</v>
      </c>
      <c r="H12" s="19">
        <f>février!H14</f>
        <v>0</v>
      </c>
    </row>
    <row r="13" spans="1:8" ht="12">
      <c r="A13" s="10" t="str">
        <f>"Nb de flacons livrés en "&amp;B6</f>
        <v>Nb de flacons livrés en MARS</v>
      </c>
      <c r="B13" s="20"/>
      <c r="C13" s="18"/>
      <c r="D13" s="18"/>
      <c r="E13" s="18"/>
      <c r="F13" s="18"/>
      <c r="G13" s="18"/>
      <c r="H13" s="18"/>
    </row>
    <row r="14" spans="1:8" ht="12">
      <c r="A14" s="10" t="s">
        <v>6</v>
      </c>
      <c r="B14" s="12"/>
      <c r="C14" s="18"/>
      <c r="D14" s="18"/>
      <c r="E14" s="18"/>
      <c r="F14" s="18"/>
      <c r="G14" s="18"/>
      <c r="H14" s="18"/>
    </row>
    <row r="15" spans="1:8" ht="12">
      <c r="A15" s="9"/>
      <c r="C15" s="36">
        <f aca="true" t="shared" si="0" ref="C15:H15">C11/1000</f>
        <v>0</v>
      </c>
      <c r="D15" s="36">
        <f t="shared" si="0"/>
        <v>0</v>
      </c>
      <c r="E15" s="36">
        <f t="shared" si="0"/>
        <v>0</v>
      </c>
      <c r="F15" s="36">
        <f t="shared" si="0"/>
        <v>0</v>
      </c>
      <c r="G15" s="36">
        <f t="shared" si="0"/>
        <v>0</v>
      </c>
      <c r="H15" s="36">
        <f t="shared" si="0"/>
        <v>0</v>
      </c>
    </row>
    <row r="16" spans="1:8" ht="12">
      <c r="A16" s="10" t="s">
        <v>12</v>
      </c>
      <c r="B16" s="12"/>
      <c r="C16" s="19">
        <f aca="true" t="shared" si="1" ref="C16:H16">C12+C13-C14</f>
        <v>5</v>
      </c>
      <c r="D16" s="19">
        <f t="shared" si="1"/>
        <v>0</v>
      </c>
      <c r="E16" s="19">
        <f t="shared" si="1"/>
        <v>0</v>
      </c>
      <c r="F16" s="19">
        <f t="shared" si="1"/>
        <v>0</v>
      </c>
      <c r="G16" s="19">
        <f t="shared" si="1"/>
        <v>0</v>
      </c>
      <c r="H16" s="19">
        <f t="shared" si="1"/>
        <v>0</v>
      </c>
    </row>
    <row r="17" spans="1:8" ht="12.75" thickBot="1">
      <c r="A17" s="25" t="s">
        <v>13</v>
      </c>
      <c r="B17" s="26"/>
      <c r="C17" s="24">
        <f aca="true" t="shared" si="2" ref="C17:H17">C16*C15</f>
        <v>0</v>
      </c>
      <c r="D17" s="24">
        <f t="shared" si="2"/>
        <v>0</v>
      </c>
      <c r="E17" s="24">
        <f t="shared" si="2"/>
        <v>0</v>
      </c>
      <c r="F17" s="24">
        <f t="shared" si="2"/>
        <v>0</v>
      </c>
      <c r="G17" s="24">
        <f t="shared" si="2"/>
        <v>0</v>
      </c>
      <c r="H17" s="24">
        <f t="shared" si="2"/>
        <v>0</v>
      </c>
    </row>
    <row r="18" spans="1:8" ht="13.5" thickBot="1">
      <c r="A18" s="27" t="s">
        <v>26</v>
      </c>
      <c r="B18" s="28"/>
      <c r="C18" s="187">
        <f>SUM(C17:H17)</f>
        <v>0</v>
      </c>
      <c r="D18" s="188"/>
      <c r="E18" s="188"/>
      <c r="F18" s="188"/>
      <c r="G18" s="188"/>
      <c r="H18" s="189"/>
    </row>
    <row r="19" ht="12.75" thickBot="1">
      <c r="A19" s="29"/>
    </row>
    <row r="20" spans="1:6" ht="13.5" thickBot="1">
      <c r="A20" s="168" t="s">
        <v>14</v>
      </c>
      <c r="B20" s="169"/>
      <c r="C20" s="169"/>
      <c r="D20" s="169"/>
      <c r="E20" s="169"/>
      <c r="F20" s="170"/>
    </row>
    <row r="21" spans="2:6" ht="25.5" customHeight="1">
      <c r="B21" s="66"/>
      <c r="C21" s="86">
        <f>IF(SERVICE1="","",SERVICE1)</f>
      </c>
      <c r="D21" s="86">
        <f>IF(SERVICE2="","",SERVICE2)</f>
      </c>
      <c r="E21" s="86">
        <f>IF(SERVICE3="","",SERVICE3)</f>
      </c>
      <c r="F21" s="84">
        <f>IF(SERVICE4="","",SERVICE4)</f>
      </c>
    </row>
    <row r="22" spans="2:6" ht="12.75">
      <c r="B22" s="66"/>
      <c r="C22" s="87">
        <f>IF(SERVICE1="","",VLOOKUP(SERVICE1,Friction!$A$41:$B$68,2,FALSE))</f>
      </c>
      <c r="D22" s="87">
        <f>IF(SERVICE2="","",VLOOKUP(SERVICE2,Friction!$A$41:$B$68,2,FALSE))</f>
      </c>
      <c r="E22" s="87">
        <f>IF(SERVICE3="","",VLOOKUP(SERVICE3,Friction!$A$41:$B$68,2,FALSE))</f>
      </c>
      <c r="F22" s="85">
        <f>IF(SERVICE4="","",VLOOKUP(SERVICE4,Friction!$A$41:$B$68,2,FALSE))</f>
      </c>
    </row>
    <row r="23" spans="1:6" ht="12">
      <c r="A23" s="182" t="str">
        <f>"Activité en "&amp;B6</f>
        <v>Activité en MARS</v>
      </c>
      <c r="B23" s="183"/>
      <c r="C23" s="88">
        <f>JHospit!X43</f>
        <v>0</v>
      </c>
      <c r="D23" s="88">
        <f>JHospit!Y43</f>
        <v>0</v>
      </c>
      <c r="E23" s="88">
        <f>JHospit!Z43</f>
        <v>0</v>
      </c>
      <c r="F23" s="88">
        <f>JHospit!AA43</f>
        <v>0</v>
      </c>
    </row>
    <row r="24" spans="1:6" ht="12">
      <c r="A24" s="10" t="s">
        <v>93</v>
      </c>
      <c r="B24" s="12"/>
      <c r="C24" s="19" t="str">
        <f>IF(SERVICE1="","-",VLOOKUP(SERVICE1,Friction!$A$9:$B$36,2,FALSE))</f>
        <v>-</v>
      </c>
      <c r="D24" s="19" t="str">
        <f>IF(SERVICE2="","-",VLOOKUP(SERVICE2,Friction!$A$9:$B$36,2,FALSE))</f>
        <v>-</v>
      </c>
      <c r="E24" s="19" t="str">
        <f>IF(SERVICE3="","-",VLOOKUP(SERVICE3,Friction!$A$9:$B$36,2,FALSE))</f>
        <v>-</v>
      </c>
      <c r="F24" s="11" t="str">
        <f>IF(SERVICE4="","-",VLOOKUP(SERVICE4,Friction!$A$9:$B$36,2,FALSE))</f>
        <v>-</v>
      </c>
    </row>
    <row r="25" spans="1:6" ht="12.75" thickBot="1">
      <c r="A25" s="9" t="s">
        <v>89</v>
      </c>
      <c r="C25" s="90">
        <f>IF(C24="-",0,C23*C24*friction/1000)</f>
        <v>0</v>
      </c>
      <c r="D25" s="90">
        <f>IF(D24="-",0,D23*D24*friction/1000)</f>
        <v>0</v>
      </c>
      <c r="E25" s="90">
        <f>IF(E24="-",0,E23*E24*friction/1000)</f>
        <v>0</v>
      </c>
      <c r="F25" s="91">
        <f>IF(F24="-",0,F23*F24*friction/1000)</f>
        <v>0</v>
      </c>
    </row>
    <row r="26" spans="1:6" ht="13.5" thickBot="1">
      <c r="A26" s="27" t="s">
        <v>90</v>
      </c>
      <c r="B26" s="83"/>
      <c r="C26" s="184" t="str">
        <f>IF(C25+D25+E25+F25=0,"-",(C25+D25+E25+F25))</f>
        <v>-</v>
      </c>
      <c r="D26" s="185"/>
      <c r="E26" s="185"/>
      <c r="F26" s="186"/>
    </row>
    <row r="27" ht="12.75">
      <c r="A27" s="71">
        <f>IF(SUM('info service'!$B$20:$E$20)=0,"","Les activités suivantes ne sont pas prises en compte dans le calcul national de l'ICSHA3 : centre médico-psychologique et EHPAD.")</f>
      </c>
    </row>
    <row r="28" ht="12.75" thickBot="1"/>
    <row r="29" spans="1:3" ht="15.75" thickBot="1">
      <c r="A29" s="177" t="s">
        <v>15</v>
      </c>
      <c r="B29" s="178"/>
      <c r="C29" s="179"/>
    </row>
    <row r="30" spans="1:4" ht="19.5" customHeight="1" thickBot="1">
      <c r="A30" s="180" t="str">
        <f>"ICSHA3 en "&amp;B6&amp;":"</f>
        <v>ICSHA3 en MARS:</v>
      </c>
      <c r="B30" s="181"/>
      <c r="C30" s="21" t="str">
        <f>IF(C26="-","-",FIXED(C18/C26*100,1)&amp;"%")</f>
        <v>-</v>
      </c>
      <c r="D30" s="22">
        <f>IF(C26="-","",C18/C26*100)</f>
      </c>
    </row>
    <row r="31" ht="33" customHeight="1" thickBot="1"/>
    <row r="32" spans="1:6" ht="13.5" thickBot="1">
      <c r="A32" s="168" t="s">
        <v>118</v>
      </c>
      <c r="B32" s="169"/>
      <c r="C32" s="169"/>
      <c r="D32" s="169"/>
      <c r="E32" s="169"/>
      <c r="F32" s="170"/>
    </row>
    <row r="33" spans="1:6" ht="12">
      <c r="A33" s="108"/>
      <c r="C33" s="106">
        <f>IF(SERVICE1="","",SERVICE1)</f>
      </c>
      <c r="D33" s="106">
        <f>IF(SERVICE2="","",SERVICE2)</f>
      </c>
      <c r="E33" s="106">
        <f>IF(SERVICE3="","",SERVICE3)</f>
      </c>
      <c r="F33" s="107">
        <f>IF(SERVICE4="","",SERVICE4)</f>
      </c>
    </row>
    <row r="34" spans="1:6" ht="12">
      <c r="A34" s="104" t="s">
        <v>13</v>
      </c>
      <c r="B34" s="105"/>
      <c r="C34" s="18"/>
      <c r="D34" s="18"/>
      <c r="E34" s="18"/>
      <c r="F34" s="113"/>
    </row>
    <row r="35" spans="1:6" ht="12.75" thickBot="1">
      <c r="A35" s="109" t="s">
        <v>89</v>
      </c>
      <c r="B35" s="110"/>
      <c r="C35" s="90">
        <f>IF(C24="-",0,C23*C24*friction/1000)</f>
        <v>0</v>
      </c>
      <c r="D35" s="90">
        <f>IF(D24="-",0,D23*D24*friction/1000)</f>
        <v>0</v>
      </c>
      <c r="E35" s="90">
        <f>IF(E24="-",0,E23*E24*friction/1000)</f>
        <v>0</v>
      </c>
      <c r="F35" s="91">
        <f>IF(F24="-",0,F23*F24*friction/1000)</f>
        <v>0</v>
      </c>
    </row>
    <row r="36" spans="1:6" ht="15.75" thickBot="1">
      <c r="A36" s="27" t="s">
        <v>113</v>
      </c>
      <c r="B36" s="111"/>
      <c r="C36" s="101" t="str">
        <f>IF(C35=0,"-",FIXED(C34/C35*100,1)&amp;"%")</f>
        <v>-</v>
      </c>
      <c r="D36" s="100" t="str">
        <f>IF(D35=0,"-",FIXED(D34/D35*100,1)&amp;"%")</f>
        <v>-</v>
      </c>
      <c r="E36" s="100" t="str">
        <f>IF(E35=0,"-",FIXED(E34/E35*100,1)&amp;"%")</f>
        <v>-</v>
      </c>
      <c r="F36" s="100" t="str">
        <f>IF(F35=0,"-",FIXED(F34/F35*100,1)&amp;"%")</f>
        <v>-</v>
      </c>
    </row>
    <row r="37" ht="12.75">
      <c r="A37" s="71">
        <f>IF(SUM('info service'!$B$20:$E$20)=0,"","Les activités suivantes ne sont pas prises en compte dans le calcul national de l'ICSHA3 : centre médico-psychologique et EHPAD.")</f>
      </c>
    </row>
  </sheetData>
  <sheetProtection password="CF21" sheet="1" objects="1" scenarios="1" formatRows="0"/>
  <mergeCells count="9">
    <mergeCell ref="A32:F32"/>
    <mergeCell ref="C2:F3"/>
    <mergeCell ref="A23:B23"/>
    <mergeCell ref="A29:C29"/>
    <mergeCell ref="A30:B30"/>
    <mergeCell ref="A20:F20"/>
    <mergeCell ref="C26:F26"/>
    <mergeCell ref="A10:H10"/>
    <mergeCell ref="C18:H18"/>
  </mergeCells>
  <conditionalFormatting sqref="E21:E22 E33:E35 E24:E25">
    <cfRule type="expression" priority="1" dxfId="12" stopIfTrue="1">
      <formula>SERVICE3=""</formula>
    </cfRule>
  </conditionalFormatting>
  <conditionalFormatting sqref="F21:F22 F33:F35 F24:F25">
    <cfRule type="expression" priority="2" dxfId="12" stopIfTrue="1">
      <formula>SERVICE4=""</formula>
    </cfRule>
  </conditionalFormatting>
  <conditionalFormatting sqref="D21:D22 D33:D35 D24:D25">
    <cfRule type="expression" priority="3" dxfId="12" stopIfTrue="1">
      <formula>SERVICE2=""</formula>
    </cfRule>
  </conditionalFormatting>
  <conditionalFormatting sqref="C21:C25 C33:C35 D23:F23">
    <cfRule type="expression" priority="4" dxfId="12" stopIfTrue="1">
      <formula>SERVICE1=""</formula>
    </cfRule>
  </conditionalFormatting>
  <dataValidations count="1">
    <dataValidation type="whole" operator="greaterThan" allowBlank="1" showInputMessage="1" showErrorMessage="1" errorTitle="Erreur" error="Veuillez saisir un nombre de journées d'hospitalisation supérieur à 0." sqref="C23:F23">
      <formula1>0</formula1>
    </dataValidation>
  </dataValidations>
  <printOptions/>
  <pageMargins left="0.787401575" right="0.787401575" top="0.7" bottom="0.7" header="0.4921259845" footer="0.4921259845"/>
  <pageSetup fitToHeight="1" fitToWidth="1" horizontalDpi="300" verticalDpi="300" orientation="landscape" paperSize="9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1"/>
    <pageSetUpPr fitToPage="1"/>
  </sheetPr>
  <dimension ref="A2:H37"/>
  <sheetViews>
    <sheetView showGridLines="0" zoomScalePageLayoutView="0" workbookViewId="0" topLeftCell="A7">
      <selection activeCell="C23" sqref="C23:F23"/>
    </sheetView>
  </sheetViews>
  <sheetFormatPr defaultColWidth="11.421875" defaultRowHeight="12.75"/>
  <cols>
    <col min="1" max="1" width="29.140625" style="0" customWidth="1"/>
    <col min="2" max="2" width="23.140625" style="0" customWidth="1"/>
    <col min="3" max="8" width="15.7109375" style="0" customWidth="1"/>
    <col min="9" max="9" width="7.421875" style="0" customWidth="1"/>
    <col min="10" max="11" width="6.140625" style="0" customWidth="1"/>
    <col min="12" max="12" width="10.00390625" style="0" customWidth="1"/>
    <col min="13" max="13" width="7.00390625" style="0" customWidth="1"/>
    <col min="14" max="14" width="18.140625" style="0" customWidth="1"/>
    <col min="15" max="15" width="17.00390625" style="0" customWidth="1"/>
    <col min="16" max="16" width="9.00390625" style="0" customWidth="1"/>
    <col min="17" max="17" width="8.421875" style="0" customWidth="1"/>
    <col min="18" max="18" width="7.421875" style="0" customWidth="1"/>
    <col min="19" max="19" width="10.00390625" style="0" customWidth="1"/>
  </cols>
  <sheetData>
    <row r="2" spans="1:6" ht="19.5">
      <c r="A2" s="3" t="s">
        <v>122</v>
      </c>
      <c r="C2" s="171" t="str">
        <f>IF('info service'!C14="","",'info service'!C14)</f>
        <v>médecine 1</v>
      </c>
      <c r="D2" s="172"/>
      <c r="E2" s="172"/>
      <c r="F2" s="173"/>
    </row>
    <row r="3" spans="1:6" ht="19.5">
      <c r="A3" s="3" t="s">
        <v>1</v>
      </c>
      <c r="C3" s="174"/>
      <c r="D3" s="175"/>
      <c r="E3" s="175"/>
      <c r="F3" s="176"/>
    </row>
    <row r="5" spans="2:3" ht="12">
      <c r="B5" s="2" t="s">
        <v>16</v>
      </c>
      <c r="C5" s="2" t="s">
        <v>17</v>
      </c>
    </row>
    <row r="6" spans="1:3" ht="12.75">
      <c r="A6" s="7" t="s">
        <v>10</v>
      </c>
      <c r="B6" s="13" t="s">
        <v>5</v>
      </c>
      <c r="C6" s="14">
        <f>IF(ANNEE="","-",ANNEE)</f>
        <v>2019</v>
      </c>
    </row>
    <row r="8" spans="1:3" ht="12">
      <c r="A8" s="1" t="s">
        <v>11</v>
      </c>
      <c r="B8" s="6"/>
      <c r="C8" s="31" t="s">
        <v>62</v>
      </c>
    </row>
    <row r="9" ht="12.75" thickBot="1"/>
    <row r="10" spans="1:8" ht="13.5" thickBot="1">
      <c r="A10" s="168" t="s">
        <v>9</v>
      </c>
      <c r="B10" s="169"/>
      <c r="C10" s="169"/>
      <c r="D10" s="169"/>
      <c r="E10" s="169"/>
      <c r="F10" s="169"/>
      <c r="G10" s="169"/>
      <c r="H10" s="170"/>
    </row>
    <row r="11" spans="1:8" ht="12">
      <c r="A11" s="9" t="s">
        <v>52</v>
      </c>
      <c r="C11" s="93"/>
      <c r="D11" s="93"/>
      <c r="E11" s="94"/>
      <c r="F11" s="94"/>
      <c r="G11" s="94"/>
      <c r="H11" s="94"/>
    </row>
    <row r="12" spans="1:8" ht="12">
      <c r="A12" s="10" t="s">
        <v>50</v>
      </c>
      <c r="B12" s="12"/>
      <c r="C12" s="19">
        <f>mars!C14</f>
        <v>0</v>
      </c>
      <c r="D12" s="19">
        <f>mars!D14</f>
        <v>0</v>
      </c>
      <c r="E12" s="19">
        <f>mars!E14</f>
        <v>0</v>
      </c>
      <c r="F12" s="19">
        <f>mars!F14</f>
        <v>0</v>
      </c>
      <c r="G12" s="19">
        <f>mars!G14</f>
        <v>0</v>
      </c>
      <c r="H12" s="19">
        <f>mars!H14</f>
        <v>0</v>
      </c>
    </row>
    <row r="13" spans="1:8" ht="12">
      <c r="A13" s="10" t="str">
        <f>"Nb de flacons livrés en "&amp;B6</f>
        <v>Nb de flacons livrés en AVRIL</v>
      </c>
      <c r="B13" s="20"/>
      <c r="C13" s="18"/>
      <c r="D13" s="18"/>
      <c r="E13" s="18"/>
      <c r="F13" s="18"/>
      <c r="G13" s="18"/>
      <c r="H13" s="18"/>
    </row>
    <row r="14" spans="1:8" ht="12">
      <c r="A14" s="10" t="s">
        <v>6</v>
      </c>
      <c r="B14" s="12"/>
      <c r="C14" s="18"/>
      <c r="D14" s="18"/>
      <c r="E14" s="18"/>
      <c r="F14" s="18"/>
      <c r="G14" s="18"/>
      <c r="H14" s="18"/>
    </row>
    <row r="15" spans="1:8" ht="12">
      <c r="A15" s="9"/>
      <c r="C15" s="36">
        <f aca="true" t="shared" si="0" ref="C15:H15">C11/1000</f>
        <v>0</v>
      </c>
      <c r="D15" s="36">
        <f t="shared" si="0"/>
        <v>0</v>
      </c>
      <c r="E15" s="36">
        <f t="shared" si="0"/>
        <v>0</v>
      </c>
      <c r="F15" s="36">
        <f t="shared" si="0"/>
        <v>0</v>
      </c>
      <c r="G15" s="36">
        <f t="shared" si="0"/>
        <v>0</v>
      </c>
      <c r="H15" s="36">
        <f t="shared" si="0"/>
        <v>0</v>
      </c>
    </row>
    <row r="16" spans="1:8" ht="12">
      <c r="A16" s="10" t="s">
        <v>12</v>
      </c>
      <c r="B16" s="12"/>
      <c r="C16" s="19">
        <f aca="true" t="shared" si="1" ref="C16:H16">C12+C13-C14</f>
        <v>0</v>
      </c>
      <c r="D16" s="19">
        <f t="shared" si="1"/>
        <v>0</v>
      </c>
      <c r="E16" s="19">
        <f t="shared" si="1"/>
        <v>0</v>
      </c>
      <c r="F16" s="19">
        <f t="shared" si="1"/>
        <v>0</v>
      </c>
      <c r="G16" s="19">
        <f t="shared" si="1"/>
        <v>0</v>
      </c>
      <c r="H16" s="19">
        <f t="shared" si="1"/>
        <v>0</v>
      </c>
    </row>
    <row r="17" spans="1:8" ht="12.75" thickBot="1">
      <c r="A17" s="25" t="s">
        <v>13</v>
      </c>
      <c r="B17" s="26"/>
      <c r="C17" s="24">
        <f aca="true" t="shared" si="2" ref="C17:H17">C16*C15</f>
        <v>0</v>
      </c>
      <c r="D17" s="24">
        <f t="shared" si="2"/>
        <v>0</v>
      </c>
      <c r="E17" s="24">
        <f t="shared" si="2"/>
        <v>0</v>
      </c>
      <c r="F17" s="24">
        <f t="shared" si="2"/>
        <v>0</v>
      </c>
      <c r="G17" s="24">
        <f t="shared" si="2"/>
        <v>0</v>
      </c>
      <c r="H17" s="24">
        <f t="shared" si="2"/>
        <v>0</v>
      </c>
    </row>
    <row r="18" spans="1:8" ht="13.5" thickBot="1">
      <c r="A18" s="27" t="s">
        <v>26</v>
      </c>
      <c r="B18" s="28"/>
      <c r="C18" s="187">
        <f>SUM(C17:H17)</f>
        <v>0</v>
      </c>
      <c r="D18" s="188"/>
      <c r="E18" s="188"/>
      <c r="F18" s="188"/>
      <c r="G18" s="188"/>
      <c r="H18" s="189"/>
    </row>
    <row r="19" ht="12.75" thickBot="1">
      <c r="A19" s="29"/>
    </row>
    <row r="20" spans="1:6" ht="13.5" thickBot="1">
      <c r="A20" s="168" t="s">
        <v>14</v>
      </c>
      <c r="B20" s="169"/>
      <c r="C20" s="169"/>
      <c r="D20" s="169"/>
      <c r="E20" s="169"/>
      <c r="F20" s="170"/>
    </row>
    <row r="21" spans="2:6" ht="25.5" customHeight="1">
      <c r="B21" s="66"/>
      <c r="C21" s="86">
        <f>IF(SERVICE1="","",SERVICE1)</f>
      </c>
      <c r="D21" s="86">
        <f>IF(SERVICE2="","",SERVICE2)</f>
      </c>
      <c r="E21" s="86">
        <f>IF(SERVICE3="","",SERVICE3)</f>
      </c>
      <c r="F21" s="84">
        <f>IF(SERVICE4="","",SERVICE4)</f>
      </c>
    </row>
    <row r="22" spans="2:6" ht="12.75">
      <c r="B22" s="66"/>
      <c r="C22" s="87">
        <f>IF(SERVICE1="","",VLOOKUP(SERVICE1,Friction!$A$41:$B$68,2,FALSE))</f>
      </c>
      <c r="D22" s="87">
        <f>IF(SERVICE2="","",VLOOKUP(SERVICE2,Friction!$A$41:$B$68,2,FALSE))</f>
      </c>
      <c r="E22" s="87">
        <f>IF(SERVICE3="","",VLOOKUP(SERVICE3,Friction!$A$41:$B$68,2,FALSE))</f>
      </c>
      <c r="F22" s="85">
        <f>IF(SERVICE4="","",VLOOKUP(SERVICE4,Friction!$A$41:$B$68,2,FALSE))</f>
      </c>
    </row>
    <row r="23" spans="1:6" ht="12">
      <c r="A23" s="182" t="str">
        <f>"Activité en "&amp;B6</f>
        <v>Activité en AVRIL</v>
      </c>
      <c r="B23" s="183"/>
      <c r="C23" s="88">
        <f>JHospit!AF43</f>
        <v>0</v>
      </c>
      <c r="D23" s="88">
        <f>JHospit!AG43</f>
        <v>0</v>
      </c>
      <c r="E23" s="88">
        <f>JHospit!AH43</f>
        <v>0</v>
      </c>
      <c r="F23" s="88">
        <f>JHospit!AI43</f>
        <v>0</v>
      </c>
    </row>
    <row r="24" spans="1:6" ht="12">
      <c r="A24" s="10" t="s">
        <v>93</v>
      </c>
      <c r="B24" s="12"/>
      <c r="C24" s="19" t="str">
        <f>IF(SERVICE1="","-",VLOOKUP(SERVICE1,Friction!$A$9:$B$36,2,FALSE))</f>
        <v>-</v>
      </c>
      <c r="D24" s="19" t="str">
        <f>IF(SERVICE2="","-",VLOOKUP(SERVICE2,Friction!$A$9:$B$36,2,FALSE))</f>
        <v>-</v>
      </c>
      <c r="E24" s="19" t="str">
        <f>IF(SERVICE3="","-",VLOOKUP(SERVICE3,Friction!$A$9:$B$36,2,FALSE))</f>
        <v>-</v>
      </c>
      <c r="F24" s="11" t="str">
        <f>IF(SERVICE4="","-",VLOOKUP(SERVICE4,Friction!$A$9:$B$36,2,FALSE))</f>
        <v>-</v>
      </c>
    </row>
    <row r="25" spans="1:6" ht="12.75" thickBot="1">
      <c r="A25" s="9" t="s">
        <v>89</v>
      </c>
      <c r="C25" s="90">
        <f>IF(C24="-",0,C23*C24*friction/1000)</f>
        <v>0</v>
      </c>
      <c r="D25" s="90">
        <f>IF(D24="-",0,D23*D24*friction/1000)</f>
        <v>0</v>
      </c>
      <c r="E25" s="90">
        <f>IF(E24="-",0,E23*E24*friction/1000)</f>
        <v>0</v>
      </c>
      <c r="F25" s="91">
        <f>IF(F24="-",0,F23*F24*friction/1000)</f>
        <v>0</v>
      </c>
    </row>
    <row r="26" spans="1:6" ht="13.5" thickBot="1">
      <c r="A26" s="27" t="s">
        <v>90</v>
      </c>
      <c r="B26" s="83"/>
      <c r="C26" s="184" t="str">
        <f>IF(C25+D25+E25+F25=0,"-",(C25+D25+E25+F25))</f>
        <v>-</v>
      </c>
      <c r="D26" s="185"/>
      <c r="E26" s="185"/>
      <c r="F26" s="186"/>
    </row>
    <row r="27" ht="12.75">
      <c r="A27" s="71">
        <f>IF(SUM('info service'!$B$20:$E$20)=0,"","Les activités suivantes ne sont pas prises en compte dans le calcul national de l'ICSHA3 : centre médico-psychologique et EHPAD.")</f>
      </c>
    </row>
    <row r="28" ht="12.75" thickBot="1"/>
    <row r="29" spans="1:3" ht="15.75" thickBot="1">
      <c r="A29" s="177" t="s">
        <v>15</v>
      </c>
      <c r="B29" s="178"/>
      <c r="C29" s="179"/>
    </row>
    <row r="30" spans="1:4" ht="19.5" customHeight="1" thickBot="1">
      <c r="A30" s="180" t="str">
        <f>"ICSHA3 en "&amp;B6&amp;":"</f>
        <v>ICSHA3 en AVRIL:</v>
      </c>
      <c r="B30" s="181"/>
      <c r="C30" s="21" t="str">
        <f>IF(C26="-","-",FIXED(C18/C26*100,1)&amp;"%")</f>
        <v>-</v>
      </c>
      <c r="D30" s="22">
        <f>IF(C26="-","",C18/C26*100)</f>
      </c>
    </row>
    <row r="31" ht="33" customHeight="1" thickBot="1"/>
    <row r="32" spans="1:6" ht="13.5" thickBot="1">
      <c r="A32" s="168" t="s">
        <v>118</v>
      </c>
      <c r="B32" s="169"/>
      <c r="C32" s="169"/>
      <c r="D32" s="169"/>
      <c r="E32" s="169"/>
      <c r="F32" s="170"/>
    </row>
    <row r="33" spans="1:6" ht="12">
      <c r="A33" s="108"/>
      <c r="C33" s="106">
        <f>IF(SERVICE1="","",SERVICE1)</f>
      </c>
      <c r="D33" s="106">
        <f>IF(SERVICE2="","",SERVICE2)</f>
      </c>
      <c r="E33" s="106">
        <f>IF(SERVICE3="","",SERVICE3)</f>
      </c>
      <c r="F33" s="107">
        <f>IF(SERVICE4="","",SERVICE4)</f>
      </c>
    </row>
    <row r="34" spans="1:6" ht="12">
      <c r="A34" s="104" t="s">
        <v>13</v>
      </c>
      <c r="B34" s="105"/>
      <c r="C34" s="18"/>
      <c r="D34" s="18"/>
      <c r="E34" s="18"/>
      <c r="F34" s="113"/>
    </row>
    <row r="35" spans="1:6" ht="12.75" thickBot="1">
      <c r="A35" s="109" t="s">
        <v>89</v>
      </c>
      <c r="B35" s="110"/>
      <c r="C35" s="90">
        <f>IF(C24="-",0,C23*C24*friction/1000)</f>
        <v>0</v>
      </c>
      <c r="D35" s="90">
        <f>IF(D24="-",0,D23*D24*friction/1000)</f>
        <v>0</v>
      </c>
      <c r="E35" s="90">
        <f>IF(E24="-",0,E23*E24*friction/1000)</f>
        <v>0</v>
      </c>
      <c r="F35" s="91">
        <f>IF(F24="-",0,F23*F24*friction/1000)</f>
        <v>0</v>
      </c>
    </row>
    <row r="36" spans="1:6" ht="15.75" thickBot="1">
      <c r="A36" s="27" t="s">
        <v>113</v>
      </c>
      <c r="B36" s="111"/>
      <c r="C36" s="101" t="str">
        <f>IF(C35=0,"-",FIXED(C34/C35*100,1)&amp;"%")</f>
        <v>-</v>
      </c>
      <c r="D36" s="100" t="str">
        <f>IF(D35=0,"-",FIXED(D34/D35*100,1)&amp;"%")</f>
        <v>-</v>
      </c>
      <c r="E36" s="100" t="str">
        <f>IF(E35=0,"-",FIXED(E34/E35*100,1)&amp;"%")</f>
        <v>-</v>
      </c>
      <c r="F36" s="100" t="str">
        <f>IF(F35=0,"-",FIXED(F34/F35*100,1)&amp;"%")</f>
        <v>-</v>
      </c>
    </row>
    <row r="37" ht="12.75">
      <c r="A37" s="71">
        <f>IF(SUM('info service'!$B$20:$E$20)=0,"","Les activités suivantes ne sont pas prises en compte dans le calcul national de l'ICSHA3 : centre médico-psychologique et EHPAD.")</f>
      </c>
    </row>
  </sheetData>
  <sheetProtection password="CF21" sheet="1" objects="1" scenarios="1" formatRows="0"/>
  <mergeCells count="9">
    <mergeCell ref="A32:F32"/>
    <mergeCell ref="C2:F3"/>
    <mergeCell ref="A23:B23"/>
    <mergeCell ref="A29:C29"/>
    <mergeCell ref="A30:B30"/>
    <mergeCell ref="A20:F20"/>
    <mergeCell ref="C26:F26"/>
    <mergeCell ref="A10:H10"/>
    <mergeCell ref="C18:H18"/>
  </mergeCells>
  <conditionalFormatting sqref="E21:E22 E33:E35 E24:E25">
    <cfRule type="expression" priority="2" dxfId="12" stopIfTrue="1">
      <formula>SERVICE3=""</formula>
    </cfRule>
  </conditionalFormatting>
  <conditionalFormatting sqref="F21:F22 F33:F35 F24:F25">
    <cfRule type="expression" priority="3" dxfId="12" stopIfTrue="1">
      <formula>SERVICE4=""</formula>
    </cfRule>
  </conditionalFormatting>
  <conditionalFormatting sqref="D21:D22 D33:D35 D24:D25">
    <cfRule type="expression" priority="4" dxfId="12" stopIfTrue="1">
      <formula>SERVICE2=""</formula>
    </cfRule>
  </conditionalFormatting>
  <conditionalFormatting sqref="C21:C22 C33:C35 C24:C25">
    <cfRule type="expression" priority="5" dxfId="12" stopIfTrue="1">
      <formula>SERVICE1=""</formula>
    </cfRule>
  </conditionalFormatting>
  <conditionalFormatting sqref="C23:F23">
    <cfRule type="expression" priority="1" dxfId="12" stopIfTrue="1">
      <formula>SERVICE1=""</formula>
    </cfRule>
  </conditionalFormatting>
  <dataValidations count="1">
    <dataValidation type="whole" operator="greaterThan" allowBlank="1" showInputMessage="1" showErrorMessage="1" errorTitle="Erreur" error="Veuillez saisir un nombre de journées d'hospitalisation supérieur à 0." sqref="C23:F23">
      <formula1>0</formula1>
    </dataValidation>
  </dataValidations>
  <printOptions/>
  <pageMargins left="0.787401575" right="0.787401575" top="0.73" bottom="0.72" header="0.4921259845" footer="0.4921259845"/>
  <pageSetup fitToHeight="1" fitToWidth="1" horizontalDpi="300" verticalDpi="300" orientation="landscape" paperSize="9" scale="8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1"/>
    <pageSetUpPr fitToPage="1"/>
  </sheetPr>
  <dimension ref="A2:H37"/>
  <sheetViews>
    <sheetView showGridLines="0" zoomScalePageLayoutView="0" workbookViewId="0" topLeftCell="A16">
      <selection activeCell="F23" sqref="F23"/>
    </sheetView>
  </sheetViews>
  <sheetFormatPr defaultColWidth="11.421875" defaultRowHeight="12.75"/>
  <cols>
    <col min="1" max="1" width="29.140625" style="0" bestFit="1" customWidth="1"/>
    <col min="2" max="2" width="23.140625" style="0" customWidth="1"/>
    <col min="3" max="8" width="15.7109375" style="0" customWidth="1"/>
    <col min="9" max="9" width="7.421875" style="0" customWidth="1"/>
    <col min="10" max="11" width="6.140625" style="0" customWidth="1"/>
    <col min="12" max="12" width="10.00390625" style="0" customWidth="1"/>
    <col min="13" max="13" width="7.00390625" style="0" customWidth="1"/>
    <col min="14" max="14" width="18.140625" style="0" customWidth="1"/>
    <col min="15" max="15" width="17.00390625" style="0" customWidth="1"/>
    <col min="16" max="16" width="9.00390625" style="0" customWidth="1"/>
    <col min="17" max="17" width="8.421875" style="0" customWidth="1"/>
    <col min="18" max="18" width="7.421875" style="0" customWidth="1"/>
    <col min="19" max="19" width="10.00390625" style="0" customWidth="1"/>
  </cols>
  <sheetData>
    <row r="2" spans="1:6" ht="19.5">
      <c r="A2" s="3" t="s">
        <v>122</v>
      </c>
      <c r="C2" s="171" t="str">
        <f>IF('info service'!C14="","",'info service'!C14)</f>
        <v>médecine 1</v>
      </c>
      <c r="D2" s="172"/>
      <c r="E2" s="172"/>
      <c r="F2" s="173"/>
    </row>
    <row r="3" spans="1:6" ht="19.5">
      <c r="A3" s="3" t="s">
        <v>1</v>
      </c>
      <c r="C3" s="174"/>
      <c r="D3" s="175"/>
      <c r="E3" s="175"/>
      <c r="F3" s="176"/>
    </row>
    <row r="5" spans="2:3" ht="12">
      <c r="B5" s="2" t="s">
        <v>16</v>
      </c>
      <c r="C5" s="2" t="s">
        <v>17</v>
      </c>
    </row>
    <row r="6" spans="1:3" ht="12.75">
      <c r="A6" s="7" t="s">
        <v>10</v>
      </c>
      <c r="B6" s="13" t="s">
        <v>18</v>
      </c>
      <c r="C6" s="14">
        <f>IF(ANNEE="","-",ANNEE)</f>
        <v>2019</v>
      </c>
    </row>
    <row r="8" spans="1:3" ht="12">
      <c r="A8" s="1" t="s">
        <v>11</v>
      </c>
      <c r="B8" s="6"/>
      <c r="C8" s="31" t="s">
        <v>62</v>
      </c>
    </row>
    <row r="9" ht="12.75" thickBot="1"/>
    <row r="10" spans="1:8" ht="13.5" thickBot="1">
      <c r="A10" s="168" t="s">
        <v>9</v>
      </c>
      <c r="B10" s="169"/>
      <c r="C10" s="169"/>
      <c r="D10" s="169"/>
      <c r="E10" s="169"/>
      <c r="F10" s="169"/>
      <c r="G10" s="169"/>
      <c r="H10" s="170"/>
    </row>
    <row r="11" spans="1:8" ht="12">
      <c r="A11" s="9" t="s">
        <v>52</v>
      </c>
      <c r="C11" s="93"/>
      <c r="D11" s="93"/>
      <c r="E11" s="94"/>
      <c r="F11" s="94"/>
      <c r="G11" s="94"/>
      <c r="H11" s="94"/>
    </row>
    <row r="12" spans="1:8" ht="12">
      <c r="A12" s="10" t="s">
        <v>50</v>
      </c>
      <c r="B12" s="12"/>
      <c r="C12" s="19">
        <f>avril!C14</f>
        <v>0</v>
      </c>
      <c r="D12" s="19">
        <f>avril!D14</f>
        <v>0</v>
      </c>
      <c r="E12" s="19">
        <f>avril!E14</f>
        <v>0</v>
      </c>
      <c r="F12" s="19">
        <f>avril!F14</f>
        <v>0</v>
      </c>
      <c r="G12" s="19">
        <f>avril!G14</f>
        <v>0</v>
      </c>
      <c r="H12" s="19">
        <f>avril!H14</f>
        <v>0</v>
      </c>
    </row>
    <row r="13" spans="1:8" ht="12">
      <c r="A13" s="10" t="str">
        <f>"Nb de flacons livrés en "&amp;B6</f>
        <v>Nb de flacons livrés en MAI</v>
      </c>
      <c r="B13" s="20"/>
      <c r="C13" s="18"/>
      <c r="D13" s="18"/>
      <c r="E13" s="18"/>
      <c r="F13" s="18"/>
      <c r="G13" s="18"/>
      <c r="H13" s="18"/>
    </row>
    <row r="14" spans="1:8" ht="12.75" customHeight="1">
      <c r="A14" s="10" t="s">
        <v>6</v>
      </c>
      <c r="B14" s="12"/>
      <c r="C14" s="18"/>
      <c r="D14" s="18"/>
      <c r="E14" s="18"/>
      <c r="F14" s="18"/>
      <c r="G14" s="18"/>
      <c r="H14" s="18"/>
    </row>
    <row r="15" spans="1:8" ht="12">
      <c r="A15" s="9"/>
      <c r="C15" s="36">
        <f aca="true" t="shared" si="0" ref="C15:H15">C11/1000</f>
        <v>0</v>
      </c>
      <c r="D15" s="36">
        <f t="shared" si="0"/>
        <v>0</v>
      </c>
      <c r="E15" s="36">
        <f t="shared" si="0"/>
        <v>0</v>
      </c>
      <c r="F15" s="36">
        <f t="shared" si="0"/>
        <v>0</v>
      </c>
      <c r="G15" s="36">
        <f t="shared" si="0"/>
        <v>0</v>
      </c>
      <c r="H15" s="36">
        <f t="shared" si="0"/>
        <v>0</v>
      </c>
    </row>
    <row r="16" spans="1:8" ht="12">
      <c r="A16" s="10" t="s">
        <v>12</v>
      </c>
      <c r="B16" s="12"/>
      <c r="C16" s="19">
        <f aca="true" t="shared" si="1" ref="C16:H16">C12+C13-C14</f>
        <v>0</v>
      </c>
      <c r="D16" s="19">
        <f t="shared" si="1"/>
        <v>0</v>
      </c>
      <c r="E16" s="19">
        <f t="shared" si="1"/>
        <v>0</v>
      </c>
      <c r="F16" s="19">
        <f t="shared" si="1"/>
        <v>0</v>
      </c>
      <c r="G16" s="19">
        <f t="shared" si="1"/>
        <v>0</v>
      </c>
      <c r="H16" s="19">
        <f t="shared" si="1"/>
        <v>0</v>
      </c>
    </row>
    <row r="17" spans="1:8" ht="12.75" thickBot="1">
      <c r="A17" s="25" t="s">
        <v>13</v>
      </c>
      <c r="B17" s="26"/>
      <c r="C17" s="24">
        <f aca="true" t="shared" si="2" ref="C17:H17">C16*C15</f>
        <v>0</v>
      </c>
      <c r="D17" s="24">
        <f t="shared" si="2"/>
        <v>0</v>
      </c>
      <c r="E17" s="24">
        <f t="shared" si="2"/>
        <v>0</v>
      </c>
      <c r="F17" s="24">
        <f t="shared" si="2"/>
        <v>0</v>
      </c>
      <c r="G17" s="24">
        <f t="shared" si="2"/>
        <v>0</v>
      </c>
      <c r="H17" s="24">
        <f t="shared" si="2"/>
        <v>0</v>
      </c>
    </row>
    <row r="18" spans="1:8" ht="13.5" thickBot="1">
      <c r="A18" s="27" t="s">
        <v>26</v>
      </c>
      <c r="B18" s="28"/>
      <c r="C18" s="187">
        <f>SUM(C17:H17)</f>
        <v>0</v>
      </c>
      <c r="D18" s="188"/>
      <c r="E18" s="188"/>
      <c r="F18" s="188"/>
      <c r="G18" s="188"/>
      <c r="H18" s="189"/>
    </row>
    <row r="19" ht="12.75" thickBot="1">
      <c r="A19" s="29"/>
    </row>
    <row r="20" spans="1:6" ht="13.5" thickBot="1">
      <c r="A20" s="168" t="s">
        <v>14</v>
      </c>
      <c r="B20" s="169"/>
      <c r="C20" s="169"/>
      <c r="D20" s="169"/>
      <c r="E20" s="169"/>
      <c r="F20" s="170"/>
    </row>
    <row r="21" spans="2:6" ht="25.5" customHeight="1">
      <c r="B21" s="66"/>
      <c r="C21" s="86">
        <f>IF(SERVICE1="","",SERVICE1)</f>
      </c>
      <c r="D21" s="86">
        <f>IF(SERVICE2="","",SERVICE2)</f>
      </c>
      <c r="E21" s="86">
        <f>IF(SERVICE3="","",SERVICE3)</f>
      </c>
      <c r="F21" s="84">
        <f>IF(SERVICE4="","",SERVICE4)</f>
      </c>
    </row>
    <row r="22" spans="2:6" ht="12.75">
      <c r="B22" s="66"/>
      <c r="C22" s="87">
        <f>IF(SERVICE1="","",VLOOKUP(SERVICE1,Friction!$A$41:$B$68,2,FALSE))</f>
      </c>
      <c r="D22" s="87">
        <f>IF(SERVICE2="","",VLOOKUP(SERVICE2,Friction!$A$41:$B$68,2,FALSE))</f>
      </c>
      <c r="E22" s="87">
        <f>IF(SERVICE3="","",VLOOKUP(SERVICE3,Friction!$A$41:$B$68,2,FALSE))</f>
      </c>
      <c r="F22" s="85">
        <f>IF(SERVICE4="","",VLOOKUP(SERVICE4,Friction!$A$41:$B$68,2,FALSE))</f>
      </c>
    </row>
    <row r="23" spans="1:6" ht="12">
      <c r="A23" s="182" t="str">
        <f>"Activité en "&amp;B6</f>
        <v>Activité en MAI</v>
      </c>
      <c r="B23" s="183"/>
      <c r="C23" s="88">
        <f>JHospit!AN43</f>
        <v>0</v>
      </c>
      <c r="D23" s="88">
        <f>JHospit!AO43</f>
        <v>0</v>
      </c>
      <c r="E23" s="88">
        <f>JHospit!AP43</f>
        <v>0</v>
      </c>
      <c r="F23" s="88">
        <f>JHospit!AQ43</f>
        <v>0</v>
      </c>
    </row>
    <row r="24" spans="1:6" ht="12">
      <c r="A24" s="10" t="s">
        <v>93</v>
      </c>
      <c r="B24" s="12"/>
      <c r="C24" s="19" t="str">
        <f>IF(SERVICE1="","-",VLOOKUP(SERVICE1,Friction!$A$9:$B$36,2,FALSE))</f>
        <v>-</v>
      </c>
      <c r="D24" s="19" t="str">
        <f>IF(SERVICE2="","-",VLOOKUP(SERVICE2,Friction!$A$9:$B$36,2,FALSE))</f>
        <v>-</v>
      </c>
      <c r="E24" s="19" t="str">
        <f>IF(SERVICE3="","-",VLOOKUP(SERVICE3,Friction!$A$9:$B$36,2,FALSE))</f>
        <v>-</v>
      </c>
      <c r="F24" s="11" t="str">
        <f>IF(SERVICE4="","-",VLOOKUP(SERVICE4,Friction!$A$9:$B$36,2,FALSE))</f>
        <v>-</v>
      </c>
    </row>
    <row r="25" spans="1:6" ht="12.75" thickBot="1">
      <c r="A25" s="9" t="s">
        <v>89</v>
      </c>
      <c r="C25" s="90">
        <f>IF(C24="-",0,C23*C24*friction/1000)</f>
        <v>0</v>
      </c>
      <c r="D25" s="90">
        <f>IF(D24="-",0,D23*D24*friction/1000)</f>
        <v>0</v>
      </c>
      <c r="E25" s="90">
        <f>IF(E24="-",0,E23*E24*friction/1000)</f>
        <v>0</v>
      </c>
      <c r="F25" s="91">
        <f>IF(F24="-",0,F23*F24*friction/1000)</f>
        <v>0</v>
      </c>
    </row>
    <row r="26" spans="1:6" ht="13.5" thickBot="1">
      <c r="A26" s="27" t="s">
        <v>90</v>
      </c>
      <c r="B26" s="83"/>
      <c r="C26" s="184" t="str">
        <f>IF(C25+D25+E25+F25=0,"-",(C25+D25+E25+F25))</f>
        <v>-</v>
      </c>
      <c r="D26" s="185"/>
      <c r="E26" s="185"/>
      <c r="F26" s="186"/>
    </row>
    <row r="27" ht="12.75">
      <c r="A27" s="71">
        <f>IF(SUM('info service'!$B$20:$E$20)=0,"","Les activités suivantes ne sont pas prises en compte dans le calcul national de l'ICSHA3 : centre médico-psychologique et EHPAD.")</f>
      </c>
    </row>
    <row r="28" ht="12.75" thickBot="1"/>
    <row r="29" spans="1:3" ht="15.75" thickBot="1">
      <c r="A29" s="177" t="s">
        <v>15</v>
      </c>
      <c r="B29" s="178"/>
      <c r="C29" s="179"/>
    </row>
    <row r="30" spans="1:4" ht="19.5" customHeight="1" thickBot="1">
      <c r="A30" s="180" t="str">
        <f>"ICSHA3 en "&amp;B6&amp;":"</f>
        <v>ICSHA3 en MAI:</v>
      </c>
      <c r="B30" s="181"/>
      <c r="C30" s="21" t="str">
        <f>IF(C26="-","-",FIXED(C18/C26*100,1)&amp;"%")</f>
        <v>-</v>
      </c>
      <c r="D30" s="22">
        <f>IF(C26="-","",C18/C26*100)</f>
      </c>
    </row>
    <row r="31" ht="33" customHeight="1" thickBot="1"/>
    <row r="32" spans="1:6" ht="13.5" thickBot="1">
      <c r="A32" s="168" t="s">
        <v>118</v>
      </c>
      <c r="B32" s="169"/>
      <c r="C32" s="169"/>
      <c r="D32" s="169"/>
      <c r="E32" s="169"/>
      <c r="F32" s="170"/>
    </row>
    <row r="33" spans="1:6" ht="12">
      <c r="A33" s="108"/>
      <c r="C33" s="106">
        <f>IF(SERVICE1="","",SERVICE1)</f>
      </c>
      <c r="D33" s="106">
        <f>IF(SERVICE2="","",SERVICE2)</f>
      </c>
      <c r="E33" s="106">
        <f>IF(SERVICE3="","",SERVICE3)</f>
      </c>
      <c r="F33" s="107">
        <f>IF(SERVICE4="","",SERVICE4)</f>
      </c>
    </row>
    <row r="34" spans="1:6" ht="12">
      <c r="A34" s="104" t="s">
        <v>13</v>
      </c>
      <c r="B34" s="105"/>
      <c r="C34" s="18"/>
      <c r="D34" s="18"/>
      <c r="E34" s="18"/>
      <c r="F34" s="113"/>
    </row>
    <row r="35" spans="1:6" ht="12.75" thickBot="1">
      <c r="A35" s="109" t="s">
        <v>89</v>
      </c>
      <c r="B35" s="110"/>
      <c r="C35" s="90">
        <f>IF(C24="-",0,C23*C24*friction/1000)</f>
        <v>0</v>
      </c>
      <c r="D35" s="90">
        <f>IF(D24="-",0,D23*D24*friction/1000)</f>
        <v>0</v>
      </c>
      <c r="E35" s="90">
        <f>IF(E24="-",0,E23*E24*friction/1000)</f>
        <v>0</v>
      </c>
      <c r="F35" s="91">
        <f>IF(F24="-",0,F23*F24*friction/1000)</f>
        <v>0</v>
      </c>
    </row>
    <row r="36" spans="1:6" ht="15.75" thickBot="1">
      <c r="A36" s="27" t="s">
        <v>113</v>
      </c>
      <c r="B36" s="111"/>
      <c r="C36" s="101" t="str">
        <f>IF(C35=0,"-",FIXED(C34/C35*100,1)&amp;"%")</f>
        <v>-</v>
      </c>
      <c r="D36" s="100" t="str">
        <f>IF(D35=0,"-",FIXED(D34/D35*100,1)&amp;"%")</f>
        <v>-</v>
      </c>
      <c r="E36" s="100" t="str">
        <f>IF(E35=0,"-",FIXED(E34/E35*100,1)&amp;"%")</f>
        <v>-</v>
      </c>
      <c r="F36" s="100" t="str">
        <f>IF(F35=0,"-",FIXED(F34/F35*100,1)&amp;"%")</f>
        <v>-</v>
      </c>
    </row>
    <row r="37" ht="12.75">
      <c r="A37" s="71">
        <f>IF(SUM('info service'!$B$20:$E$20)=0,"","Les activités suivantes ne sont pas prises en compte dans le calcul national de l'ICSHA3 : centre médico-psychologique et EHPAD.")</f>
      </c>
    </row>
  </sheetData>
  <sheetProtection password="CF21" sheet="1" objects="1" scenarios="1" insertRows="0"/>
  <mergeCells count="9">
    <mergeCell ref="A32:F32"/>
    <mergeCell ref="C2:F3"/>
    <mergeCell ref="A23:B23"/>
    <mergeCell ref="A29:C29"/>
    <mergeCell ref="A30:B30"/>
    <mergeCell ref="A20:F20"/>
    <mergeCell ref="C26:F26"/>
    <mergeCell ref="A10:H10"/>
    <mergeCell ref="C18:H18"/>
  </mergeCells>
  <conditionalFormatting sqref="E21:E22 E33:E35 E24:E25">
    <cfRule type="expression" priority="1" dxfId="12" stopIfTrue="1">
      <formula>SERVICE3=""</formula>
    </cfRule>
  </conditionalFormatting>
  <conditionalFormatting sqref="F21:F22 F33:F35 F24:F25">
    <cfRule type="expression" priority="2" dxfId="12" stopIfTrue="1">
      <formula>SERVICE4=""</formula>
    </cfRule>
  </conditionalFormatting>
  <conditionalFormatting sqref="D21:D22 D33:D35 D24:D25">
    <cfRule type="expression" priority="3" dxfId="12" stopIfTrue="1">
      <formula>SERVICE2=""</formula>
    </cfRule>
  </conditionalFormatting>
  <conditionalFormatting sqref="C21:C25 C33:C35 D23:F23">
    <cfRule type="expression" priority="4" dxfId="12" stopIfTrue="1">
      <formula>SERVICE1=""</formula>
    </cfRule>
  </conditionalFormatting>
  <dataValidations count="1">
    <dataValidation type="whole" operator="greaterThan" allowBlank="1" showInputMessage="1" showErrorMessage="1" errorTitle="Erreur" error="Veuillez saisir un nombre de journées d'hospitalisation supérieur à 0." sqref="C23:F23">
      <formula1>0</formula1>
    </dataValidation>
  </dataValidations>
  <printOptions/>
  <pageMargins left="0.787401575" right="0.787401575" top="0.75" bottom="0.69" header="0.4921259845" footer="0.4921259845"/>
  <pageSetup fitToHeight="1" fitToWidth="1" horizontalDpi="300" verticalDpi="300" orientation="landscape" paperSize="9" scale="8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1"/>
    <pageSetUpPr fitToPage="1"/>
  </sheetPr>
  <dimension ref="A2:H37"/>
  <sheetViews>
    <sheetView showGridLines="0" zoomScalePageLayoutView="0" workbookViewId="0" topLeftCell="A14">
      <selection activeCell="F23" sqref="F23"/>
    </sheetView>
  </sheetViews>
  <sheetFormatPr defaultColWidth="11.421875" defaultRowHeight="12.75"/>
  <cols>
    <col min="1" max="1" width="29.140625" style="0" bestFit="1" customWidth="1"/>
    <col min="2" max="2" width="23.140625" style="0" customWidth="1"/>
    <col min="3" max="8" width="15.7109375" style="0" customWidth="1"/>
    <col min="9" max="9" width="7.421875" style="0" customWidth="1"/>
    <col min="10" max="11" width="6.140625" style="0" customWidth="1"/>
    <col min="12" max="12" width="10.00390625" style="0" customWidth="1"/>
    <col min="13" max="13" width="7.00390625" style="0" customWidth="1"/>
    <col min="14" max="14" width="18.140625" style="0" customWidth="1"/>
    <col min="15" max="15" width="17.00390625" style="0" customWidth="1"/>
    <col min="16" max="16" width="9.00390625" style="0" customWidth="1"/>
    <col min="17" max="17" width="8.421875" style="0" customWidth="1"/>
    <col min="18" max="18" width="7.421875" style="0" customWidth="1"/>
    <col min="19" max="19" width="10.00390625" style="0" customWidth="1"/>
  </cols>
  <sheetData>
    <row r="2" spans="1:6" ht="19.5">
      <c r="A2" s="3" t="s">
        <v>122</v>
      </c>
      <c r="C2" s="171" t="str">
        <f>IF('info service'!C14="","",'info service'!C14)</f>
        <v>médecine 1</v>
      </c>
      <c r="D2" s="172"/>
      <c r="E2" s="172"/>
      <c r="F2" s="173"/>
    </row>
    <row r="3" spans="1:6" ht="19.5">
      <c r="A3" s="3" t="s">
        <v>1</v>
      </c>
      <c r="C3" s="174"/>
      <c r="D3" s="175"/>
      <c r="E3" s="175"/>
      <c r="F3" s="176"/>
    </row>
    <row r="5" spans="2:3" ht="12">
      <c r="B5" s="2" t="s">
        <v>16</v>
      </c>
      <c r="C5" s="2" t="s">
        <v>17</v>
      </c>
    </row>
    <row r="6" spans="1:3" ht="12.75">
      <c r="A6" s="7" t="s">
        <v>10</v>
      </c>
      <c r="B6" s="13" t="s">
        <v>19</v>
      </c>
      <c r="C6" s="14">
        <f>IF(ANNEE="","-",ANNEE)</f>
        <v>2019</v>
      </c>
    </row>
    <row r="8" spans="1:3" ht="12">
      <c r="A8" s="1" t="s">
        <v>11</v>
      </c>
      <c r="B8" s="6"/>
      <c r="C8" s="31" t="s">
        <v>62</v>
      </c>
    </row>
    <row r="9" ht="12.75" thickBot="1"/>
    <row r="10" spans="1:8" ht="13.5" thickBot="1">
      <c r="A10" s="168" t="s">
        <v>9</v>
      </c>
      <c r="B10" s="169"/>
      <c r="C10" s="169"/>
      <c r="D10" s="169"/>
      <c r="E10" s="169"/>
      <c r="F10" s="169"/>
      <c r="G10" s="169"/>
      <c r="H10" s="170"/>
    </row>
    <row r="11" spans="1:8" ht="12">
      <c r="A11" s="9" t="s">
        <v>52</v>
      </c>
      <c r="C11" s="93"/>
      <c r="D11" s="93"/>
      <c r="E11" s="94"/>
      <c r="F11" s="94"/>
      <c r="G11" s="94"/>
      <c r="H11" s="94"/>
    </row>
    <row r="12" spans="1:8" ht="12">
      <c r="A12" s="10" t="s">
        <v>50</v>
      </c>
      <c r="B12" s="12"/>
      <c r="C12" s="19">
        <f>mai!C14</f>
        <v>0</v>
      </c>
      <c r="D12" s="19">
        <f>mai!D14</f>
        <v>0</v>
      </c>
      <c r="E12" s="19">
        <f>mai!E14</f>
        <v>0</v>
      </c>
      <c r="F12" s="19">
        <f>mai!F14</f>
        <v>0</v>
      </c>
      <c r="G12" s="19">
        <f>mai!G14</f>
        <v>0</v>
      </c>
      <c r="H12" s="19">
        <f>mai!H14</f>
        <v>0</v>
      </c>
    </row>
    <row r="13" spans="1:8" ht="12">
      <c r="A13" s="10" t="str">
        <f>"Nb de flacons livrés en "&amp;B6</f>
        <v>Nb de flacons livrés en JUIN</v>
      </c>
      <c r="B13" s="20"/>
      <c r="C13" s="18"/>
      <c r="D13" s="18"/>
      <c r="E13" s="18"/>
      <c r="F13" s="18"/>
      <c r="G13" s="18"/>
      <c r="H13" s="18"/>
    </row>
    <row r="14" spans="1:8" ht="12.75" customHeight="1">
      <c r="A14" s="10" t="s">
        <v>6</v>
      </c>
      <c r="B14" s="12"/>
      <c r="C14" s="18"/>
      <c r="D14" s="18"/>
      <c r="E14" s="18"/>
      <c r="F14" s="18"/>
      <c r="G14" s="18"/>
      <c r="H14" s="18"/>
    </row>
    <row r="15" spans="1:8" ht="12">
      <c r="A15" s="9"/>
      <c r="C15" s="36">
        <f aca="true" t="shared" si="0" ref="C15:H15">C11/1000</f>
        <v>0</v>
      </c>
      <c r="D15" s="36">
        <f t="shared" si="0"/>
        <v>0</v>
      </c>
      <c r="E15" s="36">
        <f t="shared" si="0"/>
        <v>0</v>
      </c>
      <c r="F15" s="36">
        <f t="shared" si="0"/>
        <v>0</v>
      </c>
      <c r="G15" s="36">
        <f t="shared" si="0"/>
        <v>0</v>
      </c>
      <c r="H15" s="36">
        <f t="shared" si="0"/>
        <v>0</v>
      </c>
    </row>
    <row r="16" spans="1:8" ht="12">
      <c r="A16" s="10" t="s">
        <v>12</v>
      </c>
      <c r="B16" s="12"/>
      <c r="C16" s="19">
        <f aca="true" t="shared" si="1" ref="C16:H16">C12+C13-C14</f>
        <v>0</v>
      </c>
      <c r="D16" s="19">
        <f t="shared" si="1"/>
        <v>0</v>
      </c>
      <c r="E16" s="19">
        <f t="shared" si="1"/>
        <v>0</v>
      </c>
      <c r="F16" s="19">
        <f t="shared" si="1"/>
        <v>0</v>
      </c>
      <c r="G16" s="19">
        <f t="shared" si="1"/>
        <v>0</v>
      </c>
      <c r="H16" s="19">
        <f t="shared" si="1"/>
        <v>0</v>
      </c>
    </row>
    <row r="17" spans="1:8" ht="12.75" thickBot="1">
      <c r="A17" s="25" t="s">
        <v>13</v>
      </c>
      <c r="B17" s="26"/>
      <c r="C17" s="24">
        <f aca="true" t="shared" si="2" ref="C17:H17">C16*C15</f>
        <v>0</v>
      </c>
      <c r="D17" s="24">
        <f t="shared" si="2"/>
        <v>0</v>
      </c>
      <c r="E17" s="24">
        <f t="shared" si="2"/>
        <v>0</v>
      </c>
      <c r="F17" s="24">
        <f t="shared" si="2"/>
        <v>0</v>
      </c>
      <c r="G17" s="24">
        <f t="shared" si="2"/>
        <v>0</v>
      </c>
      <c r="H17" s="24">
        <f t="shared" si="2"/>
        <v>0</v>
      </c>
    </row>
    <row r="18" spans="1:8" ht="13.5" thickBot="1">
      <c r="A18" s="27" t="s">
        <v>26</v>
      </c>
      <c r="B18" s="28"/>
      <c r="C18" s="187">
        <f>SUM(C17:H17)</f>
        <v>0</v>
      </c>
      <c r="D18" s="188"/>
      <c r="E18" s="188"/>
      <c r="F18" s="188"/>
      <c r="G18" s="188"/>
      <c r="H18" s="189"/>
    </row>
    <row r="19" ht="12.75" thickBot="1">
      <c r="A19" s="29"/>
    </row>
    <row r="20" spans="1:6" ht="13.5" thickBot="1">
      <c r="A20" s="168" t="s">
        <v>14</v>
      </c>
      <c r="B20" s="169"/>
      <c r="C20" s="169"/>
      <c r="D20" s="169"/>
      <c r="E20" s="169"/>
      <c r="F20" s="170"/>
    </row>
    <row r="21" spans="2:6" ht="25.5" customHeight="1">
      <c r="B21" s="66"/>
      <c r="C21" s="86">
        <f>IF(SERVICE1="","",SERVICE1)</f>
      </c>
      <c r="D21" s="86">
        <f>IF(SERVICE2="","",SERVICE2)</f>
      </c>
      <c r="E21" s="86">
        <f>IF(SERVICE3="","",SERVICE3)</f>
      </c>
      <c r="F21" s="84">
        <f>IF(SERVICE4="","",SERVICE4)</f>
      </c>
    </row>
    <row r="22" spans="2:6" ht="12.75">
      <c r="B22" s="66"/>
      <c r="C22" s="87">
        <f>IF(SERVICE1="","",VLOOKUP(SERVICE1,Friction!$A$41:$B$68,2,FALSE))</f>
      </c>
      <c r="D22" s="87">
        <f>IF(SERVICE2="","",VLOOKUP(SERVICE2,Friction!$A$41:$B$68,2,FALSE))</f>
      </c>
      <c r="E22" s="87">
        <f>IF(SERVICE3="","",VLOOKUP(SERVICE3,Friction!$A$41:$B$68,2,FALSE))</f>
      </c>
      <c r="F22" s="85">
        <f>IF(SERVICE4="","",VLOOKUP(SERVICE4,Friction!$A$41:$B$68,2,FALSE))</f>
      </c>
    </row>
    <row r="23" spans="1:6" ht="12">
      <c r="A23" s="182" t="str">
        <f>"Activité en "&amp;B6</f>
        <v>Activité en JUIN</v>
      </c>
      <c r="B23" s="183"/>
      <c r="C23" s="88">
        <f>JHospit!AV43</f>
        <v>0</v>
      </c>
      <c r="D23" s="88">
        <f>JHospit!AW43</f>
        <v>0</v>
      </c>
      <c r="E23" s="88">
        <f>JHospit!AX43</f>
        <v>0</v>
      </c>
      <c r="F23" s="88">
        <f>JHospit!AY43</f>
        <v>0</v>
      </c>
    </row>
    <row r="24" spans="1:6" ht="12">
      <c r="A24" s="10" t="s">
        <v>93</v>
      </c>
      <c r="B24" s="12"/>
      <c r="C24" s="19" t="str">
        <f>IF(SERVICE1="","-",VLOOKUP(SERVICE1,Friction!$A$9:$B$36,2,FALSE))</f>
        <v>-</v>
      </c>
      <c r="D24" s="19" t="str">
        <f>IF(SERVICE2="","-",VLOOKUP(SERVICE2,Friction!$A$9:$B$36,2,FALSE))</f>
        <v>-</v>
      </c>
      <c r="E24" s="19" t="str">
        <f>IF(SERVICE3="","-",VLOOKUP(SERVICE3,Friction!$A$9:$B$36,2,FALSE))</f>
        <v>-</v>
      </c>
      <c r="F24" s="11" t="str">
        <f>IF(SERVICE4="","-",VLOOKUP(SERVICE4,Friction!$A$9:$B$36,2,FALSE))</f>
        <v>-</v>
      </c>
    </row>
    <row r="25" spans="1:6" ht="12.75" thickBot="1">
      <c r="A25" s="9" t="s">
        <v>89</v>
      </c>
      <c r="C25" s="90">
        <f>IF(C24="-",0,C23*C24*friction/1000)</f>
        <v>0</v>
      </c>
      <c r="D25" s="90">
        <f>IF(D24="-",0,D23*D24*friction/1000)</f>
        <v>0</v>
      </c>
      <c r="E25" s="90">
        <f>IF(E24="-",0,E23*E24*friction/1000)</f>
        <v>0</v>
      </c>
      <c r="F25" s="91">
        <f>IF(F24="-",0,F23*F24*friction/1000)</f>
        <v>0</v>
      </c>
    </row>
    <row r="26" spans="1:6" ht="13.5" thickBot="1">
      <c r="A26" s="27" t="s">
        <v>90</v>
      </c>
      <c r="B26" s="83"/>
      <c r="C26" s="184" t="str">
        <f>IF(C25+D25+E25+F25=0,"-",(C25+D25+E25+F25))</f>
        <v>-</v>
      </c>
      <c r="D26" s="185"/>
      <c r="E26" s="185"/>
      <c r="F26" s="186"/>
    </row>
    <row r="27" ht="12.75">
      <c r="A27" s="71">
        <f>IF(SUM('info service'!$B$20:$E$20)=0,"","Les activités suivantes ne sont pas prises en compte dans le calcul national de l'ICSHA3 : centre médico-psychologique et EHPAD.")</f>
      </c>
    </row>
    <row r="28" ht="12.75" thickBot="1"/>
    <row r="29" spans="1:3" ht="15.75" thickBot="1">
      <c r="A29" s="177" t="s">
        <v>15</v>
      </c>
      <c r="B29" s="178"/>
      <c r="C29" s="179"/>
    </row>
    <row r="30" spans="1:4" ht="19.5" customHeight="1" thickBot="1">
      <c r="A30" s="180" t="str">
        <f>"ICSHA3 en "&amp;B6&amp;":"</f>
        <v>ICSHA3 en JUIN:</v>
      </c>
      <c r="B30" s="181"/>
      <c r="C30" s="21" t="str">
        <f>IF(C26="-","-",FIXED(C18/C26*100,1)&amp;"%")</f>
        <v>-</v>
      </c>
      <c r="D30" s="22">
        <f>IF(C26="-","",C18/C26*100)</f>
      </c>
    </row>
    <row r="31" ht="33" customHeight="1" thickBot="1"/>
    <row r="32" spans="1:6" ht="13.5" thickBot="1">
      <c r="A32" s="168" t="s">
        <v>118</v>
      </c>
      <c r="B32" s="169"/>
      <c r="C32" s="169"/>
      <c r="D32" s="169"/>
      <c r="E32" s="169"/>
      <c r="F32" s="170"/>
    </row>
    <row r="33" spans="1:6" ht="12">
      <c r="A33" s="108"/>
      <c r="C33" s="106">
        <f>IF(SERVICE1="","",SERVICE1)</f>
      </c>
      <c r="D33" s="106">
        <f>IF(SERVICE2="","",SERVICE2)</f>
      </c>
      <c r="E33" s="106">
        <f>IF(SERVICE3="","",SERVICE3)</f>
      </c>
      <c r="F33" s="107">
        <f>IF(SERVICE4="","",SERVICE4)</f>
      </c>
    </row>
    <row r="34" spans="1:6" ht="12">
      <c r="A34" s="104" t="s">
        <v>13</v>
      </c>
      <c r="B34" s="105"/>
      <c r="C34" s="18">
        <f>JHospit!AV43</f>
        <v>0</v>
      </c>
      <c r="D34" s="18">
        <f>JHospit!AW43</f>
        <v>0</v>
      </c>
      <c r="E34" s="18">
        <f>JHospit!AX43</f>
        <v>0</v>
      </c>
      <c r="F34" s="18">
        <f>JHospit!AY43</f>
        <v>0</v>
      </c>
    </row>
    <row r="35" spans="1:6" ht="12.75" thickBot="1">
      <c r="A35" s="109" t="s">
        <v>89</v>
      </c>
      <c r="B35" s="110"/>
      <c r="C35" s="90">
        <f>IF(C24="-",0,C23*C24*friction/1000)</f>
        <v>0</v>
      </c>
      <c r="D35" s="90">
        <f>IF(D24="-",0,D23*D24*friction/1000)</f>
        <v>0</v>
      </c>
      <c r="E35" s="90">
        <f>IF(E24="-",0,E23*E24*friction/1000)</f>
        <v>0</v>
      </c>
      <c r="F35" s="91">
        <f>IF(F24="-",0,F23*F24*friction/1000)</f>
        <v>0</v>
      </c>
    </row>
    <row r="36" spans="1:6" ht="15.75" thickBot="1">
      <c r="A36" s="27" t="s">
        <v>113</v>
      </c>
      <c r="B36" s="111"/>
      <c r="C36" s="101" t="str">
        <f>IF(C35=0,"-",FIXED(C34/C35*100,1)&amp;"%")</f>
        <v>-</v>
      </c>
      <c r="D36" s="100" t="str">
        <f>IF(D35=0,"-",FIXED(D34/D35*100,1)&amp;"%")</f>
        <v>-</v>
      </c>
      <c r="E36" s="100" t="str">
        <f>IF(E35=0,"-",FIXED(E34/E35*100,1)&amp;"%")</f>
        <v>-</v>
      </c>
      <c r="F36" s="100" t="str">
        <f>IF(F35=0,"-",FIXED(F34/F35*100,1)&amp;"%")</f>
        <v>-</v>
      </c>
    </row>
    <row r="37" ht="12.75">
      <c r="A37" s="71">
        <f>IF(SUM('info service'!$B$20:$E$20)=0,"","Les activités suivantes ne sont pas prises en compte dans le calcul national de l'ICSHA3 : centre médico-psychologique et EHPAD.")</f>
      </c>
    </row>
  </sheetData>
  <sheetProtection password="CF21" sheet="1" objects="1" scenarios="1" formatRows="0"/>
  <mergeCells count="9">
    <mergeCell ref="A32:F32"/>
    <mergeCell ref="C2:F3"/>
    <mergeCell ref="A23:B23"/>
    <mergeCell ref="A29:C29"/>
    <mergeCell ref="A30:B30"/>
    <mergeCell ref="A20:F20"/>
    <mergeCell ref="C26:F26"/>
    <mergeCell ref="A10:H10"/>
    <mergeCell ref="C18:H18"/>
  </mergeCells>
  <conditionalFormatting sqref="E21:E22 E33 E35 E24:E25">
    <cfRule type="expression" priority="1" dxfId="12" stopIfTrue="1">
      <formula>SERVICE3=""</formula>
    </cfRule>
  </conditionalFormatting>
  <conditionalFormatting sqref="F21:F22 F33 F35 F24:F25">
    <cfRule type="expression" priority="2" dxfId="12" stopIfTrue="1">
      <formula>SERVICE4=""</formula>
    </cfRule>
  </conditionalFormatting>
  <conditionalFormatting sqref="D21:D22 D33 D35 D24:D25">
    <cfRule type="expression" priority="3" dxfId="12" stopIfTrue="1">
      <formula>SERVICE2=""</formula>
    </cfRule>
  </conditionalFormatting>
  <conditionalFormatting sqref="C21:C25 C33:C35 D34:F34 D23:F23">
    <cfRule type="expression" priority="4" dxfId="12" stopIfTrue="1">
      <formula>SERVICE1=""</formula>
    </cfRule>
  </conditionalFormatting>
  <dataValidations count="1">
    <dataValidation type="whole" operator="greaterThan" allowBlank="1" showInputMessage="1" showErrorMessage="1" errorTitle="Erreur" error="Veuillez saisir un nombre de journées d'hospitalisation supérieur à 0." sqref="C23:F23">
      <formula1>0</formula1>
    </dataValidation>
  </dataValidations>
  <printOptions/>
  <pageMargins left="0.787401575" right="0.787401575" top="0.74" bottom="0.73" header="0.4921259845" footer="0.4921259845"/>
  <pageSetup fitToHeight="1" fitToWidth="1" horizontalDpi="300" verticalDpi="3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CHUPPA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BJARRIGE</dc:creator>
  <cp:keywords/>
  <dc:description/>
  <cp:lastModifiedBy>Raymond</cp:lastModifiedBy>
  <cp:lastPrinted>2015-12-29T09:03:49Z</cp:lastPrinted>
  <dcterms:created xsi:type="dcterms:W3CDTF">2008-03-28T20:45:03Z</dcterms:created>
  <dcterms:modified xsi:type="dcterms:W3CDTF">2019-02-21T02:38:02Z</dcterms:modified>
  <cp:category/>
  <cp:version/>
  <cp:contentType/>
  <cp:contentStatus/>
</cp:coreProperties>
</file>